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2825" activeTab="1"/>
  </bookViews>
  <sheets>
    <sheet name="極,ａo計算" sheetId="1" r:id="rId1"/>
    <sheet name="f特" sheetId="2" r:id="rId2"/>
    <sheet name="SWR,Ripple" sheetId="3" r:id="rId3"/>
    <sheet name="a(ρ)変換表" sheetId="4" r:id="rId4"/>
  </sheets>
  <definedNames/>
  <calcPr fullCalcOnLoad="1"/>
</workbook>
</file>

<file path=xl/sharedStrings.xml><?xml version="1.0" encoding="utf-8"?>
<sst xmlns="http://schemas.openxmlformats.org/spreadsheetml/2006/main" count="109" uniqueCount="62">
  <si>
    <t>帯域内リップル</t>
  </si>
  <si>
    <t>[dB]</t>
  </si>
  <si>
    <t>[Hz]</t>
  </si>
  <si>
    <t>カットオフ周波数</t>
  </si>
  <si>
    <t>AP</t>
  </si>
  <si>
    <t>fp</t>
  </si>
  <si>
    <t>fs</t>
  </si>
  <si>
    <t>ストップ周波数</t>
  </si>
  <si>
    <t>記号</t>
  </si>
  <si>
    <t>単位</t>
  </si>
  <si>
    <t>k</t>
  </si>
  <si>
    <t>e</t>
  </si>
  <si>
    <t>q</t>
  </si>
  <si>
    <t>to</t>
  </si>
  <si>
    <t>i</t>
  </si>
  <si>
    <t>段数n</t>
  </si>
  <si>
    <t>項番号u</t>
  </si>
  <si>
    <t>累乗</t>
  </si>
  <si>
    <t>損失=3dBでなく損失=APの周波数</t>
  </si>
  <si>
    <t>ao</t>
  </si>
  <si>
    <t>諸元</t>
  </si>
  <si>
    <t>ε</t>
  </si>
  <si>
    <t>ゼロ点</t>
  </si>
  <si>
    <t>ω</t>
  </si>
  <si>
    <t>Ts()</t>
  </si>
  <si>
    <t>Gain</t>
  </si>
  <si>
    <t>H</t>
  </si>
  <si>
    <t>L</t>
  </si>
  <si>
    <t>q</t>
  </si>
  <si>
    <t>－</t>
  </si>
  <si>
    <t>n=2</t>
  </si>
  <si>
    <t>n=3</t>
  </si>
  <si>
    <t>n=4</t>
  </si>
  <si>
    <t>n=5</t>
  </si>
  <si>
    <t>n=6</t>
  </si>
  <si>
    <t>n=7</t>
  </si>
  <si>
    <t>n=8</t>
  </si>
  <si>
    <t>n=9</t>
  </si>
  <si>
    <t>n=10</t>
  </si>
  <si>
    <t>入力項目</t>
  </si>
  <si>
    <t>備考</t>
  </si>
  <si>
    <t>計算用</t>
  </si>
  <si>
    <t>Ω</t>
  </si>
  <si>
    <t>フィルタ段数＝２～１０でのΩ(ゼロ点)の近似計算(1～16項まで)</t>
  </si>
  <si>
    <t>フィルタ段数＝２～１０でのaoの計算(フィルタ段数が奇数の場合のみ有効)</t>
  </si>
  <si>
    <t>ゼロ点の位置、ao及びその他計算に必要なパラメータ類</t>
  </si>
  <si>
    <t>[rad/s]</t>
  </si>
  <si>
    <t>1/Ω</t>
  </si>
  <si>
    <t>SWR</t>
  </si>
  <si>
    <t>リップル</t>
  </si>
  <si>
    <t>[%]</t>
  </si>
  <si>
    <t>ρ</t>
  </si>
  <si>
    <t>ρ</t>
  </si>
  <si>
    <t>[%]</t>
  </si>
  <si>
    <t>a(ρ)</t>
  </si>
  <si>
    <t>[N]</t>
  </si>
  <si>
    <t>[dB]</t>
  </si>
  <si>
    <t>-20log(ρ)</t>
  </si>
  <si>
    <t>-20ln(ρ)</t>
  </si>
  <si>
    <t>正確な</t>
  </si>
  <si>
    <t>A(ρ)</t>
  </si>
  <si>
    <t>概算A(ρ)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</si>
</sst>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;[Red]0.00"/>
  </numFmts>
  <fonts count="2"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0" xfId="0" applyAlignment="1" quotePrefix="1">
      <alignment vertical="center" shrinkToFit="1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楕円関数フィルタ 周波数特性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n=2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'f特'!$D$19:$D$167</c:f>
              <c:numCache>
                <c:ptCount val="149"/>
                <c:pt idx="0">
                  <c:v>0.17206262861556534</c:v>
                </c:pt>
                <c:pt idx="1">
                  <c:v>0.1719320149090518</c:v>
                </c:pt>
                <c:pt idx="2">
                  <c:v>0.17140959994096466</c:v>
                </c:pt>
                <c:pt idx="3">
                  <c:v>0.17053905409558534</c:v>
                </c:pt>
                <c:pt idx="4">
                  <c:v>0.16932061070962817</c:v>
                </c:pt>
                <c:pt idx="5">
                  <c:v>0.1677546261974026</c:v>
                </c:pt>
                <c:pt idx="6">
                  <c:v>0.16584161067711622</c:v>
                </c:pt>
                <c:pt idx="7">
                  <c:v>0.1635822686389965</c:v>
                </c:pt>
                <c:pt idx="8">
                  <c:v>0.16097755067651484</c:v>
                </c:pt>
                <c:pt idx="9">
                  <c:v>0.1580287175900216</c:v>
                </c:pt>
                <c:pt idx="10">
                  <c:v>0.1547374185002257</c:v>
                </c:pt>
                <c:pt idx="11">
                  <c:v>0.1511057849881525</c:v>
                </c:pt>
                <c:pt idx="12">
                  <c:v>0.14713654372112103</c:v>
                </c:pt>
                <c:pt idx="13">
                  <c:v>0.1428331505463519</c:v>
                </c:pt>
                <c:pt idx="14">
                  <c:v>0.138199949653671</c:v>
                </c:pt>
                <c:pt idx="15">
                  <c:v>0.13324236214904456</c:v>
                </c:pt>
                <c:pt idx="16">
                  <c:v>0.1279671092693528</c:v>
                </c:pt>
                <c:pt idx="17">
                  <c:v>0.12238247654001305</c:v>
                </c:pt>
                <c:pt idx="18">
                  <c:v>0.11649862647340575</c:v>
                </c:pt>
                <c:pt idx="19">
                  <c:v>0.11032796898018497</c:v>
                </c:pt>
                <c:pt idx="20">
                  <c:v>0.10388560058296929</c:v>
                </c:pt>
                <c:pt idx="21">
                  <c:v>0.0971898258646612</c:v>
                </c:pt>
                <c:pt idx="22">
                  <c:v>0.09026277745426073</c:v>
                </c:pt>
                <c:pt idx="23">
                  <c:v>0.08313115438002913</c:v>
                </c:pt>
                <c:pt idx="24">
                  <c:v>0.0758271029652991</c:v>
                </c:pt>
                <c:pt idx="25">
                  <c:v>0.06838926980977264</c:v>
                </c:pt>
                <c:pt idx="26">
                  <c:v>0.06086406304630209</c:v>
                </c:pt>
                <c:pt idx="27">
                  <c:v>0.053307166315153455</c:v>
                </c:pt>
                <c:pt idx="28">
                  <c:v>0.04578536016618753</c:v>
                </c:pt>
                <c:pt idx="29">
                  <c:v>0.038378718405388104</c:v>
                </c:pt>
                <c:pt idx="30">
                  <c:v>0.031183262905387435</c:v>
                </c:pt>
                <c:pt idx="31">
                  <c:v>0.024314180434578815</c:v>
                </c:pt>
                <c:pt idx="32">
                  <c:v>0.017909730179885813</c:v>
                </c:pt>
                <c:pt idx="33">
                  <c:v>0.012136002170702417</c:v>
                </c:pt>
                <c:pt idx="34">
                  <c:v>0.007192726417713471</c:v>
                </c:pt>
                <c:pt idx="35">
                  <c:v>0.003320382327189876</c:v>
                </c:pt>
                <c:pt idx="36">
                  <c:v>0.0008089203824811713</c:v>
                </c:pt>
                <c:pt idx="37">
                  <c:v>8.486282936689536E-06</c:v>
                </c:pt>
                <c:pt idx="38">
                  <c:v>0.0013426353492614778</c:v>
                </c:pt>
                <c:pt idx="39">
                  <c:v>0.005324646224647426</c:v>
                </c:pt>
                <c:pt idx="40">
                  <c:v>0.012577692249460695</c:v>
                </c:pt>
                <c:pt idx="41">
                  <c:v>0.023859810792557497</c:v>
                </c:pt>
                <c:pt idx="42">
                  <c:v>0.04009482873078751</c:v>
                </c:pt>
                <c:pt idx="43">
                  <c:v>0.062410657032595435</c:v>
                </c:pt>
                <c:pt idx="44">
                  <c:v>0.09218665454457987</c:v>
                </c:pt>
                <c:pt idx="45">
                  <c:v>0.13111206642025922</c:v>
                </c:pt>
                <c:pt idx="46">
                  <c:v>0.18125783573973545</c:v>
                </c:pt>
                <c:pt idx="47">
                  <c:v>0.24516431212927595</c:v>
                </c:pt>
                <c:pt idx="48">
                  <c:v>0.32594744729096736</c:v>
                </c:pt>
                <c:pt idx="49">
                  <c:v>0.4274258388136903</c:v>
                </c:pt>
                <c:pt idx="50">
                  <c:v>0.5542702837955468</c:v>
                </c:pt>
                <c:pt idx="51">
                  <c:v>0.7121761497218143</c:v>
                </c:pt>
                <c:pt idx="52">
                  <c:v>0.9080567773989707</c:v>
                </c:pt>
                <c:pt idx="53">
                  <c:v>1.150253549492319</c:v>
                </c:pt>
                <c:pt idx="54">
                  <c:v>1.4487562161697</c:v>
                </c:pt>
                <c:pt idx="55">
                  <c:v>1.8154280851262108</c:v>
                </c:pt>
                <c:pt idx="56">
                  <c:v>2.2642397268942744</c:v>
                </c:pt>
                <c:pt idx="57">
                  <c:v>2.8115403941555033</c:v>
                </c:pt>
                <c:pt idx="58">
                  <c:v>3.4764514481876008</c:v>
                </c:pt>
                <c:pt idx="59">
                  <c:v>4.281570369085159</c:v>
                </c:pt>
                <c:pt idx="60">
                  <c:v>5.254361499211218</c:v>
                </c:pt>
                <c:pt idx="61">
                  <c:v>6.429958445215118</c:v>
                </c:pt>
                <c:pt idx="62">
                  <c:v>7.856832600249444</c:v>
                </c:pt>
                <c:pt idx="63">
                  <c:v>9.608581624962696</c:v>
                </c:pt>
                <c:pt idx="64">
                  <c:v>11.810376932082336</c:v>
                </c:pt>
                <c:pt idx="65">
                  <c:v>14.707603136861158</c:v>
                </c:pt>
                <c:pt idx="66">
                  <c:v>18.896346284101778</c:v>
                </c:pt>
                <c:pt idx="67">
                  <c:v>26.64191263132469</c:v>
                </c:pt>
                <c:pt idx="68">
                  <c:v>35.67116197926359</c:v>
                </c:pt>
                <c:pt idx="69">
                  <c:v>22.48443751051905</c:v>
                </c:pt>
                <c:pt idx="70">
                  <c:v>17.76701620660964</c:v>
                </c:pt>
                <c:pt idx="71">
                  <c:v>14.93900889196063</c:v>
                </c:pt>
                <c:pt idx="72">
                  <c:v>12.972148155867949</c:v>
                </c:pt>
                <c:pt idx="73">
                  <c:v>11.499332160753804</c:v>
                </c:pt>
                <c:pt idx="74">
                  <c:v>10.346035566589478</c:v>
                </c:pt>
                <c:pt idx="75">
                  <c:v>9.41518585437246</c:v>
                </c:pt>
                <c:pt idx="76">
                  <c:v>6.572201515833047</c:v>
                </c:pt>
                <c:pt idx="77">
                  <c:v>5.139020047805901</c:v>
                </c:pt>
                <c:pt idx="78">
                  <c:v>4.292360532296836</c:v>
                </c:pt>
                <c:pt idx="79">
                  <c:v>3.741900644803903</c:v>
                </c:pt>
                <c:pt idx="80">
                  <c:v>3.359626140578502</c:v>
                </c:pt>
                <c:pt idx="81">
                  <c:v>3.080977695281769</c:v>
                </c:pt>
                <c:pt idx="82">
                  <c:v>2.870191084138799</c:v>
                </c:pt>
                <c:pt idx="83">
                  <c:v>2.7060029405732706</c:v>
                </c:pt>
                <c:pt idx="84">
                  <c:v>2.575049790761123</c:v>
                </c:pt>
                <c:pt idx="85">
                  <c:v>2.4685477314919333</c:v>
                </c:pt>
                <c:pt idx="86">
                  <c:v>2.3805052283451817</c:v>
                </c:pt>
                <c:pt idx="87">
                  <c:v>2.3067063921478934</c:v>
                </c:pt>
                <c:pt idx="88">
                  <c:v>2.2441052217336845</c:v>
                </c:pt>
                <c:pt idx="89">
                  <c:v>2.1904502637600216</c:v>
                </c:pt>
                <c:pt idx="90">
                  <c:v>2.144044067261922</c:v>
                </c:pt>
                <c:pt idx="91">
                  <c:v>2.1035844381112665</c:v>
                </c:pt>
                <c:pt idx="92">
                  <c:v>2.068056946700833</c:v>
                </c:pt>
                <c:pt idx="93">
                  <c:v>2.0366604661218144</c:v>
                </c:pt>
                <c:pt idx="94">
                  <c:v>2.008754535362976</c:v>
                </c:pt>
                <c:pt idx="95">
                  <c:v>1.9838214687629572</c:v>
                </c:pt>
                <c:pt idx="96">
                  <c:v>1.9614386306062161</c:v>
                </c:pt>
                <c:pt idx="97">
                  <c:v>1.9412578449705045</c:v>
                </c:pt>
                <c:pt idx="98">
                  <c:v>1.922989897048957</c:v>
                </c:pt>
                <c:pt idx="99">
                  <c:v>1.9063927224322976</c:v>
                </c:pt>
                <c:pt idx="100">
                  <c:v>1.891262304625089</c:v>
                </c:pt>
                <c:pt idx="101">
                  <c:v>1.8774255865597764</c:v>
                </c:pt>
                <c:pt idx="102">
                  <c:v>1.8647348973328608</c:v>
                </c:pt>
                <c:pt idx="103">
                  <c:v>1.853063531220129</c:v>
                </c:pt>
                <c:pt idx="104">
                  <c:v>1.8423022117333057</c:v>
                </c:pt>
                <c:pt idx="105">
                  <c:v>1.8323562417808514</c:v>
                </c:pt>
                <c:pt idx="106">
                  <c:v>1.8231431903209872</c:v>
                </c:pt>
                <c:pt idx="107">
                  <c:v>1.8145910019141023</c:v>
                </c:pt>
                <c:pt idx="108">
                  <c:v>1.8066364421576222</c:v>
                </c:pt>
                <c:pt idx="109">
                  <c:v>1.7992238117860258</c:v>
                </c:pt>
                <c:pt idx="110">
                  <c:v>1.792303877104574</c:v>
                </c:pt>
                <c:pt idx="111">
                  <c:v>1.7768847528458365</c:v>
                </c:pt>
                <c:pt idx="112">
                  <c:v>1.763722489925543</c:v>
                </c:pt>
                <c:pt idx="113">
                  <c:v>1.7523900002267114</c:v>
                </c:pt>
                <c:pt idx="114">
                  <c:v>1.7425580027558074</c:v>
                </c:pt>
                <c:pt idx="115">
                  <c:v>1.7339690317437686</c:v>
                </c:pt>
                <c:pt idx="116">
                  <c:v>1.7264192319409348</c:v>
                </c:pt>
                <c:pt idx="117">
                  <c:v>1.7197453653399641</c:v>
                </c:pt>
                <c:pt idx="118">
                  <c:v>1.7138153794760123</c:v>
                </c:pt>
                <c:pt idx="119">
                  <c:v>1.7085214560295536</c:v>
                </c:pt>
                <c:pt idx="120">
                  <c:v>1.7037748163323085</c:v>
                </c:pt>
                <c:pt idx="121">
                  <c:v>1.6995017906997048</c:v>
                </c:pt>
                <c:pt idx="122">
                  <c:v>1.6956408097638196</c:v>
                </c:pt>
                <c:pt idx="123">
                  <c:v>1.6921400771436967</c:v>
                </c:pt>
                <c:pt idx="124">
                  <c:v>1.6889557515963998</c:v>
                </c:pt>
                <c:pt idx="125">
                  <c:v>1.6860505143165316</c:v>
                </c:pt>
                <c:pt idx="126">
                  <c:v>1.683392430345608</c:v>
                </c:pt>
                <c:pt idx="127">
                  <c:v>1.6809540366839406</c:v>
                </c:pt>
                <c:pt idx="128">
                  <c:v>1.6787116066759276</c:v>
                </c:pt>
                <c:pt idx="129">
                  <c:v>1.6766445525760496</c:v>
                </c:pt>
                <c:pt idx="130">
                  <c:v>1.6747349372613902</c:v>
                </c:pt>
                <c:pt idx="131">
                  <c:v>1.6545679862112717</c:v>
                </c:pt>
                <c:pt idx="132">
                  <c:v>1.647619623708424</c:v>
                </c:pt>
                <c:pt idx="133">
                  <c:v>1.6444225378141453</c:v>
                </c:pt>
                <c:pt idx="134">
                  <c:v>1.6426908602783843</c:v>
                </c:pt>
                <c:pt idx="135">
                  <c:v>1.6416484127664834</c:v>
                </c:pt>
                <c:pt idx="136">
                  <c:v>1.640972507152436</c:v>
                </c:pt>
                <c:pt idx="137">
                  <c:v>1.6405094187436635</c:v>
                </c:pt>
                <c:pt idx="138">
                  <c:v>1.6401783290370675</c:v>
                </c:pt>
                <c:pt idx="139">
                  <c:v>1.639933443102648</c:v>
                </c:pt>
                <c:pt idx="140">
                  <c:v>1.6397472345128927</c:v>
                </c:pt>
                <c:pt idx="141">
                  <c:v>1.6396023486819158</c:v>
                </c:pt>
                <c:pt idx="142">
                  <c:v>1.6394874037922615</c:v>
                </c:pt>
                <c:pt idx="143">
                  <c:v>1.6393946834567115</c:v>
                </c:pt>
                <c:pt idx="144">
                  <c:v>1.6393188061881638</c:v>
                </c:pt>
                <c:pt idx="145">
                  <c:v>1.6392559261017672</c:v>
                </c:pt>
                <c:pt idx="146">
                  <c:v>1.6392032355633412</c:v>
                </c:pt>
                <c:pt idx="147">
                  <c:v>1.6391586461169427</c:v>
                </c:pt>
                <c:pt idx="148">
                  <c:v>1.6391205782235696</c:v>
                </c:pt>
              </c:numCache>
            </c:numRef>
          </c:yVal>
          <c:smooth val="1"/>
        </c:ser>
        <c:ser>
          <c:idx val="1"/>
          <c:order val="1"/>
          <c:tx>
            <c:v>n=4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'f特'!$H$19:$H$167</c:f>
              <c:numCache>
                <c:ptCount val="149"/>
                <c:pt idx="0">
                  <c:v>0.1797625748962549</c:v>
                </c:pt>
                <c:pt idx="1">
                  <c:v>0.17919176449394186</c:v>
                </c:pt>
                <c:pt idx="2">
                  <c:v>0.17691780168378946</c:v>
                </c:pt>
                <c:pt idx="3">
                  <c:v>0.17316087062588606</c:v>
                </c:pt>
                <c:pt idx="4">
                  <c:v>0.1679705350333938</c:v>
                </c:pt>
                <c:pt idx="5">
                  <c:v>0.16141627906052158</c:v>
                </c:pt>
                <c:pt idx="6">
                  <c:v>0.15358757493036615</c:v>
                </c:pt>
                <c:pt idx="7">
                  <c:v>0.1445939301498317</c:v>
                </c:pt>
                <c:pt idx="8">
                  <c:v>0.13456488333793365</c:v>
                </c:pt>
                <c:pt idx="9">
                  <c:v>0.12364990960044403</c:v>
                </c:pt>
                <c:pt idx="10">
                  <c:v>0.11201818770051114</c:v>
                </c:pt>
                <c:pt idx="11">
                  <c:v>0.09985817202900273</c:v>
                </c:pt>
                <c:pt idx="12">
                  <c:v>0.08737690267513798</c:v>
                </c:pt>
                <c:pt idx="13">
                  <c:v>0.07479897693768887</c:v>
                </c:pt>
                <c:pt idx="14">
                  <c:v>0.06236509571049617</c:v>
                </c:pt>
                <c:pt idx="15">
                  <c:v>0.05033008875767479</c:v>
                </c:pt>
                <c:pt idx="16">
                  <c:v>0.03896031452473972</c:v>
                </c:pt>
                <c:pt idx="17">
                  <c:v>0.02853032349449112</c:v>
                </c:pt>
                <c:pt idx="18">
                  <c:v>0.019318669969192633</c:v>
                </c:pt>
                <c:pt idx="19">
                  <c:v>0.011602756374535998</c:v>
                </c:pt>
                <c:pt idx="20">
                  <c:v>0.0056525975529275</c:v>
                </c:pt>
                <c:pt idx="21">
                  <c:v>0.0017234007604363649</c:v>
                </c:pt>
                <c:pt idx="22">
                  <c:v>4.687072736076742E-05</c:v>
                </c:pt>
                <c:pt idx="23">
                  <c:v>0.0008211684412437659</c:v>
                </c:pt>
                <c:pt idx="24">
                  <c:v>0.004199477236328394</c:v>
                </c:pt>
                <c:pt idx="25">
                  <c:v>0.010277160135665042</c:v>
                </c:pt>
                <c:pt idx="26">
                  <c:v>0.01907752821423264</c:v>
                </c:pt>
                <c:pt idx="27">
                  <c:v>0.030536282069227053</c:v>
                </c:pt>
                <c:pt idx="28">
                  <c:v>0.044484740868974734</c:v>
                </c:pt>
                <c:pt idx="29">
                  <c:v>0.06063204473103704</c:v>
                </c:pt>
                <c:pt idx="30">
                  <c:v>0.07854662518325332</c:v>
                </c:pt>
                <c:pt idx="31">
                  <c:v>0.09763742230592903</c:v>
                </c:pt>
                <c:pt idx="32">
                  <c:v>0.1171356558606783</c:v>
                </c:pt>
                <c:pt idx="33">
                  <c:v>0.13607856046516492</c:v>
                </c:pt>
                <c:pt idx="34">
                  <c:v>0.15329760808830128</c:v>
                </c:pt>
                <c:pt idx="35">
                  <c:v>0.16741579794973083</c:v>
                </c:pt>
                <c:pt idx="36">
                  <c:v>0.17686239288887876</c:v>
                </c:pt>
                <c:pt idx="37">
                  <c:v>0.17992050679994123</c:v>
                </c:pt>
                <c:pt idx="38">
                  <c:v>0.17483597694966752</c:v>
                </c:pt>
                <c:pt idx="39">
                  <c:v>0.16004018678013474</c:v>
                </c:pt>
                <c:pt idx="40">
                  <c:v>0.13458455138688896</c:v>
                </c:pt>
                <c:pt idx="41">
                  <c:v>0.09896730691110862</c:v>
                </c:pt>
                <c:pt idx="42">
                  <c:v>0.056681222078270546</c:v>
                </c:pt>
                <c:pt idx="43">
                  <c:v>0.01705410166272157</c:v>
                </c:pt>
                <c:pt idx="44">
                  <c:v>0.0002708329669172625</c:v>
                </c:pt>
                <c:pt idx="45">
                  <c:v>0.04556070523129403</c:v>
                </c:pt>
                <c:pt idx="46">
                  <c:v>0.22223101273224935</c:v>
                </c:pt>
                <c:pt idx="47">
                  <c:v>0.637839493382182</c:v>
                </c:pt>
                <c:pt idx="48">
                  <c:v>1.4274973053422046</c:v>
                </c:pt>
                <c:pt idx="49">
                  <c:v>2.708412132550059</c:v>
                </c:pt>
                <c:pt idx="50">
                  <c:v>4.523014816037537</c:v>
                </c:pt>
                <c:pt idx="51">
                  <c:v>6.834635375023781</c:v>
                </c:pt>
                <c:pt idx="52">
                  <c:v>9.590332682742085</c:v>
                </c:pt>
                <c:pt idx="53">
                  <c:v>12.798143740959947</c:v>
                </c:pt>
                <c:pt idx="54">
                  <c:v>16.602190502907565</c:v>
                </c:pt>
                <c:pt idx="55">
                  <c:v>21.45054318865428</c:v>
                </c:pt>
                <c:pt idx="56">
                  <c:v>28.9263904865808</c:v>
                </c:pt>
                <c:pt idx="57">
                  <c:v>54.81500177900169</c:v>
                </c:pt>
                <c:pt idx="58">
                  <c:v>30.248265944505878</c:v>
                </c:pt>
                <c:pt idx="59">
                  <c:v>25.525937205980597</c:v>
                </c:pt>
                <c:pt idx="60">
                  <c:v>23.109448435578727</c:v>
                </c:pt>
                <c:pt idx="61">
                  <c:v>21.639279851056553</c:v>
                </c:pt>
                <c:pt idx="62">
                  <c:v>20.679554742356686</c:v>
                </c:pt>
                <c:pt idx="63">
                  <c:v>20.035414120579375</c:v>
                </c:pt>
                <c:pt idx="64">
                  <c:v>19.603436905847932</c:v>
                </c:pt>
                <c:pt idx="65">
                  <c:v>19.322545277619604</c:v>
                </c:pt>
                <c:pt idx="66">
                  <c:v>19.153925035044367</c:v>
                </c:pt>
                <c:pt idx="67">
                  <c:v>19.071555214306144</c:v>
                </c:pt>
                <c:pt idx="68">
                  <c:v>19.0572675435218</c:v>
                </c:pt>
                <c:pt idx="69">
                  <c:v>19.097967053468047</c:v>
                </c:pt>
                <c:pt idx="70">
                  <c:v>19.183973970550305</c:v>
                </c:pt>
                <c:pt idx="71">
                  <c:v>19.307986950381313</c:v>
                </c:pt>
                <c:pt idx="72">
                  <c:v>19.46440941560356</c:v>
                </c:pt>
                <c:pt idx="73">
                  <c:v>19.648897619014292</c:v>
                </c:pt>
                <c:pt idx="74">
                  <c:v>19.858049210519198</c:v>
                </c:pt>
                <c:pt idx="75">
                  <c:v>20.08918371707594</c:v>
                </c:pt>
                <c:pt idx="76">
                  <c:v>21.514609748333633</c:v>
                </c:pt>
                <c:pt idx="77">
                  <c:v>23.31525811220269</c:v>
                </c:pt>
                <c:pt idx="78">
                  <c:v>25.487321984321568</c:v>
                </c:pt>
                <c:pt idx="79">
                  <c:v>28.13294099332846</c:v>
                </c:pt>
                <c:pt idx="80">
                  <c:v>31.521978887780065</c:v>
                </c:pt>
                <c:pt idx="81">
                  <c:v>36.39181201220682</c:v>
                </c:pt>
                <c:pt idx="82">
                  <c:v>46.112956791552584</c:v>
                </c:pt>
                <c:pt idx="83">
                  <c:v>47.572580074188835</c:v>
                </c:pt>
                <c:pt idx="84">
                  <c:v>38.163710491023544</c:v>
                </c:pt>
                <c:pt idx="85">
                  <c:v>34.11916481159285</c:v>
                </c:pt>
                <c:pt idx="86">
                  <c:v>31.613336450767463</c:v>
                </c:pt>
                <c:pt idx="87">
                  <c:v>29.84599592304352</c:v>
                </c:pt>
                <c:pt idx="88">
                  <c:v>28.51062928134986</c:v>
                </c:pt>
                <c:pt idx="89">
                  <c:v>27.45702121703441</c:v>
                </c:pt>
                <c:pt idx="90">
                  <c:v>26.600428923312066</c:v>
                </c:pt>
                <c:pt idx="91">
                  <c:v>25.888431727619704</c:v>
                </c:pt>
                <c:pt idx="92">
                  <c:v>25.28641681019694</c:v>
                </c:pt>
                <c:pt idx="93">
                  <c:v>24.770389223868055</c:v>
                </c:pt>
                <c:pt idx="94">
                  <c:v>24.323074635549226</c:v>
                </c:pt>
                <c:pt idx="95">
                  <c:v>23.93165635728692</c:v>
                </c:pt>
                <c:pt idx="96">
                  <c:v>23.586387854252152</c:v>
                </c:pt>
                <c:pt idx="97">
                  <c:v>23.279703638466124</c:v>
                </c:pt>
                <c:pt idx="98">
                  <c:v>23.005628324317836</c:v>
                </c:pt>
                <c:pt idx="99">
                  <c:v>22.75937159178008</c:v>
                </c:pt>
                <c:pt idx="100">
                  <c:v>22.537043192396776</c:v>
                </c:pt>
                <c:pt idx="101">
                  <c:v>22.335447827790045</c:v>
                </c:pt>
                <c:pt idx="102">
                  <c:v>22.151934571965143</c:v>
                </c:pt>
                <c:pt idx="103">
                  <c:v>21.98428439747399</c:v>
                </c:pt>
                <c:pt idx="104">
                  <c:v>21.830624860067893</c:v>
                </c:pt>
                <c:pt idx="105">
                  <c:v>21.68936448879148</c:v>
                </c:pt>
                <c:pt idx="106">
                  <c:v>21.559141703691008</c:v>
                </c:pt>
                <c:pt idx="107">
                  <c:v>21.438784598682386</c:v>
                </c:pt>
                <c:pt idx="108">
                  <c:v>21.32727895663885</c:v>
                </c:pt>
                <c:pt idx="109">
                  <c:v>21.22374257584523</c:v>
                </c:pt>
                <c:pt idx="110">
                  <c:v>21.127404487584116</c:v>
                </c:pt>
                <c:pt idx="111">
                  <c:v>20.91380587253028</c:v>
                </c:pt>
                <c:pt idx="112">
                  <c:v>20.732587641677043</c:v>
                </c:pt>
                <c:pt idx="113">
                  <c:v>20.57734906327779</c:v>
                </c:pt>
                <c:pt idx="114">
                  <c:v>20.443232381978117</c:v>
                </c:pt>
                <c:pt idx="115">
                  <c:v>20.326488297234434</c:v>
                </c:pt>
                <c:pt idx="116">
                  <c:v>20.22418017663267</c:v>
                </c:pt>
                <c:pt idx="117">
                  <c:v>20.13397787495327</c:v>
                </c:pt>
                <c:pt idx="118">
                  <c:v>20.054011006224684</c:v>
                </c:pt>
                <c:pt idx="119">
                  <c:v>19.98276260115683</c:v>
                </c:pt>
                <c:pt idx="120">
                  <c:v>19.91899077271027</c:v>
                </c:pt>
                <c:pt idx="121">
                  <c:v>19.86167016770231</c:v>
                </c:pt>
                <c:pt idx="122">
                  <c:v>19.80994762910083</c:v>
                </c:pt>
                <c:pt idx="123">
                  <c:v>19.763108218045446</c:v>
                </c:pt>
                <c:pt idx="124">
                  <c:v>19.72054889106799</c:v>
                </c:pt>
                <c:pt idx="125">
                  <c:v>19.681757904230697</c:v>
                </c:pt>
                <c:pt idx="126">
                  <c:v>19.64629855029178</c:v>
                </c:pt>
                <c:pt idx="127">
                  <c:v>19.613796208511136</c:v>
                </c:pt>
                <c:pt idx="128">
                  <c:v>19.583927951411553</c:v>
                </c:pt>
                <c:pt idx="129">
                  <c:v>19.55641414281718</c:v>
                </c:pt>
                <c:pt idx="130">
                  <c:v>19.531011599498292</c:v>
                </c:pt>
                <c:pt idx="131">
                  <c:v>19.263631159997846</c:v>
                </c:pt>
                <c:pt idx="132">
                  <c:v>19.171869326629157</c:v>
                </c:pt>
                <c:pt idx="133">
                  <c:v>19.12970757906944</c:v>
                </c:pt>
                <c:pt idx="134">
                  <c:v>19.10688645724527</c:v>
                </c:pt>
                <c:pt idx="135">
                  <c:v>19.093153635167134</c:v>
                </c:pt>
                <c:pt idx="136">
                  <c:v>19.084251579668933</c:v>
                </c:pt>
                <c:pt idx="137">
                  <c:v>19.07815338664035</c:v>
                </c:pt>
                <c:pt idx="138">
                  <c:v>19.073793890289107</c:v>
                </c:pt>
                <c:pt idx="139">
                  <c:v>19.070569699608726</c:v>
                </c:pt>
                <c:pt idx="140">
                  <c:v>19.06811820273422</c:v>
                </c:pt>
                <c:pt idx="141">
                  <c:v>19.066210818558545</c:v>
                </c:pt>
                <c:pt idx="142">
                  <c:v>19.06469765200844</c:v>
                </c:pt>
                <c:pt idx="143">
                  <c:v>19.063477089795025</c:v>
                </c:pt>
                <c:pt idx="144">
                  <c:v>19.06247827086739</c:v>
                </c:pt>
                <c:pt idx="145">
                  <c:v>19.061650557251014</c:v>
                </c:pt>
                <c:pt idx="146">
                  <c:v>19.060956983166328</c:v>
                </c:pt>
                <c:pt idx="147">
                  <c:v>19.060370052742947</c:v>
                </c:pt>
                <c:pt idx="148">
                  <c:v>19.05986897102194</c:v>
                </c:pt>
              </c:numCache>
            </c:numRef>
          </c:yVal>
          <c:smooth val="1"/>
        </c:ser>
        <c:ser>
          <c:idx val="2"/>
          <c:order val="2"/>
          <c:tx>
            <c:v>n=3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'f特'!$F$19:$F$167</c:f>
              <c:numCache>
                <c:ptCount val="149"/>
                <c:pt idx="0">
                  <c:v>0.0021770935152823</c:v>
                </c:pt>
                <c:pt idx="1">
                  <c:v>0.008698255092228052</c:v>
                </c:pt>
                <c:pt idx="2">
                  <c:v>0.03463203330270743</c:v>
                </c:pt>
                <c:pt idx="3">
                  <c:v>0.07732558835405046</c:v>
                </c:pt>
                <c:pt idx="4">
                  <c:v>0.13600933553889197</c:v>
                </c:pt>
                <c:pt idx="5">
                  <c:v>0.20965242643098045</c:v>
                </c:pt>
                <c:pt idx="6">
                  <c:v>0.2970039279107199</c:v>
                </c:pt>
                <c:pt idx="7">
                  <c:v>0.396639019540409</c:v>
                </c:pt>
                <c:pt idx="8">
                  <c:v>0.5070065768658711</c:v>
                </c:pt>
                <c:pt idx="9">
                  <c:v>0.6264748850956856</c:v>
                </c:pt>
                <c:pt idx="10">
                  <c:v>0.7533728972574384</c:v>
                </c:pt>
                <c:pt idx="11">
                  <c:v>0.8860252596348434</c:v>
                </c:pt>
                <c:pt idx="12">
                  <c:v>1.0227801347511634</c:v>
                </c:pt>
                <c:pt idx="13">
                  <c:v>1.1620295549516642</c:v>
                </c:pt>
                <c:pt idx="14">
                  <c:v>1.3022225793659636</c:v>
                </c:pt>
                <c:pt idx="15">
                  <c:v>1.4418718863115212</c:v>
                </c:pt>
                <c:pt idx="16">
                  <c:v>1.5795546247024252</c:v>
                </c:pt>
                <c:pt idx="17">
                  <c:v>1.7139084017706565</c:v>
                </c:pt>
                <c:pt idx="18">
                  <c:v>1.8436232367459624</c:v>
                </c:pt>
                <c:pt idx="19">
                  <c:v>1.9674301960717264</c:v>
                </c:pt>
                <c:pt idx="20">
                  <c:v>2.08408727466592</c:v>
                </c:pt>
                <c:pt idx="21">
                  <c:v>2.192362922118197</c:v>
                </c:pt>
                <c:pt idx="22">
                  <c:v>2.2910174486809014</c:v>
                </c:pt>
                <c:pt idx="23">
                  <c:v>2.378782395269722</c:v>
                </c:pt>
                <c:pt idx="24">
                  <c:v>2.4543378249292904</c:v>
                </c:pt>
                <c:pt idx="25">
                  <c:v>2.51628740374966</c:v>
                </c:pt>
                <c:pt idx="26">
                  <c:v>2.5631311097075775</c:v>
                </c:pt>
                <c:pt idx="27">
                  <c:v>2.59323548067617</c:v>
                </c:pt>
                <c:pt idx="28">
                  <c:v>2.604801568208795</c:v>
                </c:pt>
                <c:pt idx="29">
                  <c:v>2.595831353682227</c:v>
                </c:pt>
                <c:pt idx="30">
                  <c:v>2.564094595401291</c:v>
                </c:pt>
                <c:pt idx="31">
                  <c:v>2.5071004543735205</c:v>
                </c:pt>
                <c:pt idx="32">
                  <c:v>2.42208283265677</c:v>
                </c:pt>
                <c:pt idx="33">
                  <c:v>2.306017150006966</c:v>
                </c:pt>
                <c:pt idx="34">
                  <c:v>2.155703142634585</c:v>
                </c:pt>
                <c:pt idx="35">
                  <c:v>1.9679806423548545</c:v>
                </c:pt>
                <c:pt idx="36">
                  <c:v>1.7402073443815889</c:v>
                </c:pt>
                <c:pt idx="37">
                  <c:v>1.471244956484001</c:v>
                </c:pt>
                <c:pt idx="38">
                  <c:v>1.163413574251224</c:v>
                </c:pt>
                <c:pt idx="39">
                  <c:v>0.8262232653277664</c:v>
                </c:pt>
                <c:pt idx="40">
                  <c:v>0.48310182217654457</c:v>
                </c:pt>
                <c:pt idx="41">
                  <c:v>0.18217442355712776</c:v>
                </c:pt>
                <c:pt idx="42">
                  <c:v>0.009134045701301793</c:v>
                </c:pt>
                <c:pt idx="43">
                  <c:v>0.09029074481534977</c:v>
                </c:pt>
                <c:pt idx="44">
                  <c:v>0.5612297255369854</c:v>
                </c:pt>
                <c:pt idx="45">
                  <c:v>1.4953960656896228</c:v>
                </c:pt>
                <c:pt idx="46">
                  <c:v>2.8538048783741394</c:v>
                </c:pt>
                <c:pt idx="47">
                  <c:v>4.519024094938238</c:v>
                </c:pt>
                <c:pt idx="48">
                  <c:v>6.37012280327925</c:v>
                </c:pt>
                <c:pt idx="49">
                  <c:v>8.3254915405789</c:v>
                </c:pt>
                <c:pt idx="50">
                  <c:v>10.346438665452053</c:v>
                </c:pt>
                <c:pt idx="51">
                  <c:v>12.42666430568825</c:v>
                </c:pt>
                <c:pt idx="52">
                  <c:v>14.583314034889362</c:v>
                </c:pt>
                <c:pt idx="53">
                  <c:v>16.854077548245318</c:v>
                </c:pt>
                <c:pt idx="54">
                  <c:v>19.301739285139384</c:v>
                </c:pt>
                <c:pt idx="55">
                  <c:v>22.03035153531467</c:v>
                </c:pt>
                <c:pt idx="56">
                  <c:v>25.22828229684194</c:v>
                </c:pt>
                <c:pt idx="57">
                  <c:v>29.29834254267056</c:v>
                </c:pt>
                <c:pt idx="58">
                  <c:v>35.41905678795713</c:v>
                </c:pt>
                <c:pt idx="59">
                  <c:v>53.199325623984606</c:v>
                </c:pt>
                <c:pt idx="60">
                  <c:v>39.62617888015948</c:v>
                </c:pt>
                <c:pt idx="61">
                  <c:v>33.433943742929124</c:v>
                </c:pt>
                <c:pt idx="62">
                  <c:v>30.266140278566173</c:v>
                </c:pt>
                <c:pt idx="63">
                  <c:v>28.225909883795744</c:v>
                </c:pt>
                <c:pt idx="64">
                  <c:v>26.77406044702881</c:v>
                </c:pt>
                <c:pt idx="65">
                  <c:v>25.680873793574737</c:v>
                </c:pt>
                <c:pt idx="66">
                  <c:v>24.827289340473534</c:v>
                </c:pt>
                <c:pt idx="67">
                  <c:v>24.143800653747014</c:v>
                </c:pt>
                <c:pt idx="68">
                  <c:v>23.586422741536435</c:v>
                </c:pt>
                <c:pt idx="69">
                  <c:v>23.125645108018457</c:v>
                </c:pt>
                <c:pt idx="70">
                  <c:v>22.74076923592897</c:v>
                </c:pt>
                <c:pt idx="71">
                  <c:v>22.416761205327653</c:v>
                </c:pt>
                <c:pt idx="72">
                  <c:v>22.142388985081688</c:v>
                </c:pt>
                <c:pt idx="73">
                  <c:v>21.90906333305742</c:v>
                </c:pt>
                <c:pt idx="74">
                  <c:v>21.710086312232463</c:v>
                </c:pt>
                <c:pt idx="75">
                  <c:v>21.540147114395793</c:v>
                </c:pt>
                <c:pt idx="76">
                  <c:v>21.000803897609345</c:v>
                </c:pt>
                <c:pt idx="77">
                  <c:v>20.783178327836147</c:v>
                </c:pt>
                <c:pt idx="78">
                  <c:v>20.742887582422355</c:v>
                </c:pt>
                <c:pt idx="79">
                  <c:v>20.80781551868732</c:v>
                </c:pt>
                <c:pt idx="80">
                  <c:v>20.93806338734463</c:v>
                </c:pt>
                <c:pt idx="81">
                  <c:v>21.109937779767627</c:v>
                </c:pt>
                <c:pt idx="82">
                  <c:v>21.308624524528344</c:v>
                </c:pt>
                <c:pt idx="83">
                  <c:v>21.524495946070424</c:v>
                </c:pt>
                <c:pt idx="84">
                  <c:v>21.75110794346392</c:v>
                </c:pt>
                <c:pt idx="85">
                  <c:v>21.984049230192795</c:v>
                </c:pt>
                <c:pt idx="86">
                  <c:v>22.22024874510144</c:v>
                </c:pt>
                <c:pt idx="87">
                  <c:v>22.457542572786096</c:v>
                </c:pt>
                <c:pt idx="88">
                  <c:v>22.69439434106087</c:v>
                </c:pt>
                <c:pt idx="89">
                  <c:v>22.929709753773857</c:v>
                </c:pt>
                <c:pt idx="90">
                  <c:v>23.162710685896144</c:v>
                </c:pt>
                <c:pt idx="91">
                  <c:v>23.39284799102915</c:v>
                </c:pt>
                <c:pt idx="92">
                  <c:v>23.619740065230403</c:v>
                </c:pt>
                <c:pt idx="93">
                  <c:v>23.843128902302656</c:v>
                </c:pt>
                <c:pt idx="94">
                  <c:v>24.06284824485192</c:v>
                </c:pt>
                <c:pt idx="95">
                  <c:v>24.278800235374504</c:v>
                </c:pt>
                <c:pt idx="96">
                  <c:v>24.490938126717168</c:v>
                </c:pt>
                <c:pt idx="97">
                  <c:v>24.699253367733757</c:v>
                </c:pt>
                <c:pt idx="98">
                  <c:v>24.903765884556694</c:v>
                </c:pt>
                <c:pt idx="99">
                  <c:v>25.104516720118117</c:v>
                </c:pt>
                <c:pt idx="100">
                  <c:v>25.301562430177924</c:v>
                </c:pt>
                <c:pt idx="101">
                  <c:v>25.494970798597727</c:v>
                </c:pt>
                <c:pt idx="102">
                  <c:v>25.684817550878</c:v>
                </c:pt>
                <c:pt idx="103">
                  <c:v>25.871183828134697</c:v>
                </c:pt>
                <c:pt idx="104">
                  <c:v>26.05415424380242</c:v>
                </c:pt>
                <c:pt idx="105">
                  <c:v>26.23381538923094</c:v>
                </c:pt>
                <c:pt idx="106">
                  <c:v>26.4102546866658</c:v>
                </c:pt>
                <c:pt idx="107">
                  <c:v>26.583559512116473</c:v>
                </c:pt>
                <c:pt idx="108">
                  <c:v>26.753816528593177</c:v>
                </c:pt>
                <c:pt idx="109">
                  <c:v>26.921111183751215</c:v>
                </c:pt>
                <c:pt idx="110">
                  <c:v>27.085527336274474</c:v>
                </c:pt>
                <c:pt idx="111">
                  <c:v>27.48450728304097</c:v>
                </c:pt>
                <c:pt idx="112">
                  <c:v>27.867226094105852</c:v>
                </c:pt>
                <c:pt idx="113">
                  <c:v>28.234817876615836</c:v>
                </c:pt>
                <c:pt idx="114">
                  <c:v>28.588326639273905</c:v>
                </c:pt>
                <c:pt idx="115">
                  <c:v>28.92870935606188</c:v>
                </c:pt>
                <c:pt idx="116">
                  <c:v>29.256841313730035</c:v>
                </c:pt>
                <c:pt idx="117">
                  <c:v>29.573522418802618</c:v>
                </c:pt>
                <c:pt idx="118">
                  <c:v>29.87948372683441</c:v>
                </c:pt>
                <c:pt idx="119">
                  <c:v>30.175393794609874</c:v>
                </c:pt>
                <c:pt idx="120">
                  <c:v>30.461864651442898</c:v>
                </c:pt>
                <c:pt idx="121">
                  <c:v>30.73945729850775</c:v>
                </c:pt>
                <c:pt idx="122">
                  <c:v>31.00868670941363</c:v>
                </c:pt>
                <c:pt idx="123">
                  <c:v>31.270026340902717</c:v>
                </c:pt>
                <c:pt idx="124">
                  <c:v>31.523912181308063</c:v>
                </c:pt>
                <c:pt idx="125">
                  <c:v>31.770746373214934</c:v>
                </c:pt>
                <c:pt idx="126">
                  <c:v>32.01090044979709</c:v>
                </c:pt>
                <c:pt idx="127">
                  <c:v>32.24471822405626</c:v>
                </c:pt>
                <c:pt idx="128">
                  <c:v>32.472518368185746</c:v>
                </c:pt>
                <c:pt idx="129">
                  <c:v>32.69459671740891</c:v>
                </c:pt>
                <c:pt idx="130">
                  <c:v>32.91122832944149</c:v>
                </c:pt>
                <c:pt idx="131">
                  <c:v>36.39821971108826</c:v>
                </c:pt>
                <c:pt idx="132">
                  <c:v>38.88489156346124</c:v>
                </c:pt>
                <c:pt idx="133">
                  <c:v>40.817505384588415</c:v>
                </c:pt>
                <c:pt idx="134">
                  <c:v>42.39809978314864</c:v>
                </c:pt>
                <c:pt idx="135">
                  <c:v>43.7352096539854</c:v>
                </c:pt>
                <c:pt idx="136">
                  <c:v>44.893864058122155</c:v>
                </c:pt>
                <c:pt idx="137">
                  <c:v>45.91610264713191</c:v>
                </c:pt>
                <c:pt idx="138">
                  <c:v>46.830671866227156</c:v>
                </c:pt>
                <c:pt idx="139">
                  <c:v>47.658096064781</c:v>
                </c:pt>
                <c:pt idx="140">
                  <c:v>48.41354064774184</c:v>
                </c:pt>
                <c:pt idx="141">
                  <c:v>49.10852859732912</c:v>
                </c:pt>
                <c:pt idx="142">
                  <c:v>49.75202059858909</c:v>
                </c:pt>
                <c:pt idx="143">
                  <c:v>50.351122381441215</c:v>
                </c:pt>
                <c:pt idx="144">
                  <c:v>50.911563714106876</c:v>
                </c:pt>
                <c:pt idx="145">
                  <c:v>51.438032150131654</c:v>
                </c:pt>
                <c:pt idx="146">
                  <c:v>51.93441136289601</c:v>
                </c:pt>
                <c:pt idx="147">
                  <c:v>52.40395503161334</c:v>
                </c:pt>
                <c:pt idx="148">
                  <c:v>52.849416120246346</c:v>
                </c:pt>
              </c:numCache>
            </c:numRef>
          </c:yVal>
          <c:smooth val="1"/>
        </c:ser>
        <c:ser>
          <c:idx val="3"/>
          <c:order val="3"/>
          <c:tx>
            <c:v>n=5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'f特'!$J$19:$J$167</c:f>
              <c:numCache>
                <c:ptCount val="149"/>
                <c:pt idx="0">
                  <c:v>0.0007855985156219096</c:v>
                </c:pt>
                <c:pt idx="1">
                  <c:v>0.0031368743632244366</c:v>
                </c:pt>
                <c:pt idx="2">
                  <c:v>0.012459534456626157</c:v>
                </c:pt>
                <c:pt idx="3">
                  <c:v>0.02770687918304995</c:v>
                </c:pt>
                <c:pt idx="4">
                  <c:v>0.04845284759256419</c:v>
                </c:pt>
                <c:pt idx="5">
                  <c:v>0.07411945491151922</c:v>
                </c:pt>
                <c:pt idx="6">
                  <c:v>0.10399387354113408</c:v>
                </c:pt>
                <c:pt idx="7">
                  <c:v>0.13724856455218035</c:v>
                </c:pt>
                <c:pt idx="8">
                  <c:v>0.17296339772541053</c:v>
                </c:pt>
                <c:pt idx="9">
                  <c:v>0.21014874365363645</c:v>
                </c:pt>
                <c:pt idx="10">
                  <c:v>0.2477686643901898</c:v>
                </c:pt>
                <c:pt idx="11">
                  <c:v>0.2847635449428947</c:v>
                </c:pt>
                <c:pt idx="12">
                  <c:v>0.32007176846346586</c:v>
                </c:pt>
                <c:pt idx="13">
                  <c:v>0.3526503168170281</c:v>
                </c:pt>
                <c:pt idx="14">
                  <c:v>0.38149445400954723</c:v>
                </c:pt>
                <c:pt idx="15">
                  <c:v>0.4056569079229124</c:v>
                </c:pt>
                <c:pt idx="16">
                  <c:v>0.42426719714118266</c:v>
                </c:pt>
                <c:pt idx="17">
                  <c:v>0.43655194918786433</c:v>
                </c:pt>
                <c:pt idx="18">
                  <c:v>0.44185721898548425</c:v>
                </c:pt>
                <c:pt idx="19">
                  <c:v>0.4396739313642519</c:v>
                </c:pt>
                <c:pt idx="20">
                  <c:v>0.42966761676941545</c:v>
                </c:pt>
                <c:pt idx="21">
                  <c:v>0.41171354250116055</c:v>
                </c:pt>
                <c:pt idx="22">
                  <c:v>0.38593808969413884</c:v>
                </c:pt>
                <c:pt idx="23">
                  <c:v>0.35276667293193037</c:v>
                </c:pt>
                <c:pt idx="24">
                  <c:v>0.3129774755011737</c:v>
                </c:pt>
                <c:pt idx="25">
                  <c:v>0.267758553116786</c:v>
                </c:pt>
                <c:pt idx="26">
                  <c:v>0.21876317987543695</c:v>
                </c:pt>
                <c:pt idx="27">
                  <c:v>0.1681544386444667</c:v>
                </c:pt>
                <c:pt idx="28">
                  <c:v>0.1186249356732705</c:v>
                </c:pt>
                <c:pt idx="29">
                  <c:v>0.07337151862079194</c:v>
                </c:pt>
                <c:pt idx="30">
                  <c:v>0.035999154693568736</c:v>
                </c:pt>
                <c:pt idx="31">
                  <c:v>0.01032494147126137</c:v>
                </c:pt>
                <c:pt idx="32">
                  <c:v>5.590581237349716E-05</c:v>
                </c:pt>
                <c:pt idx="33">
                  <c:v>0.008326302157579785</c:v>
                </c:pt>
                <c:pt idx="34">
                  <c:v>0.037103134613305215</c:v>
                </c:pt>
                <c:pt idx="35">
                  <c:v>0.08649946332422342</c:v>
                </c:pt>
                <c:pt idx="36">
                  <c:v>0.1540644728639765</c:v>
                </c:pt>
                <c:pt idx="37">
                  <c:v>0.23413526870591203</c:v>
                </c:pt>
                <c:pt idx="38">
                  <c:v>0.3173336968389885</c:v>
                </c:pt>
                <c:pt idx="39">
                  <c:v>0.3902938026491973</c:v>
                </c:pt>
                <c:pt idx="40">
                  <c:v>0.4357895354795761</c:v>
                </c:pt>
                <c:pt idx="41">
                  <c:v>0.4338055266862456</c:v>
                </c:pt>
                <c:pt idx="42">
                  <c:v>0.3653234259090576</c:v>
                </c:pt>
                <c:pt idx="43">
                  <c:v>0.22426707638420595</c:v>
                </c:pt>
                <c:pt idx="44">
                  <c:v>0.05281113000623906</c:v>
                </c:pt>
                <c:pt idx="45">
                  <c:v>0.030802038176616</c:v>
                </c:pt>
                <c:pt idx="46">
                  <c:v>0.6039538298239795</c:v>
                </c:pt>
                <c:pt idx="47">
                  <c:v>2.327077750591761</c:v>
                </c:pt>
                <c:pt idx="48">
                  <c:v>5.212202786974941</c:v>
                </c:pt>
                <c:pt idx="49">
                  <c:v>8.739626610646955</c:v>
                </c:pt>
                <c:pt idx="50">
                  <c:v>12.51508341018049</c:v>
                </c:pt>
                <c:pt idx="51">
                  <c:v>16.42929406875717</c:v>
                </c:pt>
                <c:pt idx="52">
                  <c:v>20.55047641198133</c:v>
                </c:pt>
                <c:pt idx="53">
                  <c:v>25.08707212216673</c:v>
                </c:pt>
                <c:pt idx="54">
                  <c:v>30.508615356734552</c:v>
                </c:pt>
                <c:pt idx="55">
                  <c:v>38.25419192899995</c:v>
                </c:pt>
                <c:pt idx="56">
                  <c:v>71.75263826723359</c:v>
                </c:pt>
                <c:pt idx="57">
                  <c:v>42.16042057843491</c:v>
                </c:pt>
                <c:pt idx="58">
                  <c:v>37.65663100692201</c:v>
                </c:pt>
                <c:pt idx="59">
                  <c:v>35.68732189275777</c:v>
                </c:pt>
                <c:pt idx="60">
                  <c:v>34.727347043631084</c:v>
                </c:pt>
                <c:pt idx="61">
                  <c:v>34.311530888539366</c:v>
                </c:pt>
                <c:pt idx="62">
                  <c:v>34.23851749992699</c:v>
                </c:pt>
                <c:pt idx="63">
                  <c:v>34.40512893305999</c:v>
                </c:pt>
                <c:pt idx="64">
                  <c:v>34.753484620911465</c:v>
                </c:pt>
                <c:pt idx="65">
                  <c:v>35.24989315317026</c:v>
                </c:pt>
                <c:pt idx="66">
                  <c:v>35.87524128113472</c:v>
                </c:pt>
                <c:pt idx="67">
                  <c:v>36.62034034066873</c:v>
                </c:pt>
                <c:pt idx="68">
                  <c:v>37.4837811075172</c:v>
                </c:pt>
                <c:pt idx="69">
                  <c:v>38.47134640827151</c:v>
                </c:pt>
                <c:pt idx="70">
                  <c:v>39.59673391090776</c:v>
                </c:pt>
                <c:pt idx="71">
                  <c:v>40.88386135706956</c:v>
                </c:pt>
                <c:pt idx="72">
                  <c:v>42.37174514851742</c:v>
                </c:pt>
                <c:pt idx="73">
                  <c:v>44.12449246359735</c:v>
                </c:pt>
                <c:pt idx="74">
                  <c:v>46.25320751654676</c:v>
                </c:pt>
                <c:pt idx="75">
                  <c:v>48.971033242609536</c:v>
                </c:pt>
                <c:pt idx="76">
                  <c:v>52.996190121248176</c:v>
                </c:pt>
                <c:pt idx="77">
                  <c:v>43.334389282236074</c:v>
                </c:pt>
                <c:pt idx="78">
                  <c:v>39.723967476186125</c:v>
                </c:pt>
                <c:pt idx="79">
                  <c:v>37.73449788350401</c:v>
                </c:pt>
                <c:pt idx="80">
                  <c:v>36.49606207352068</c:v>
                </c:pt>
                <c:pt idx="81">
                  <c:v>35.681479661778404</c:v>
                </c:pt>
                <c:pt idx="82">
                  <c:v>35.13271299969122</c:v>
                </c:pt>
                <c:pt idx="83">
                  <c:v>34.76203337875356</c:v>
                </c:pt>
                <c:pt idx="84">
                  <c:v>34.5161848077661</c:v>
                </c:pt>
                <c:pt idx="85">
                  <c:v>34.36074977741455</c:v>
                </c:pt>
                <c:pt idx="86">
                  <c:v>34.27243028858763</c:v>
                </c:pt>
                <c:pt idx="87">
                  <c:v>34.234881644975864</c:v>
                </c:pt>
                <c:pt idx="88">
                  <c:v>34.23630694316054</c:v>
                </c:pt>
                <c:pt idx="89">
                  <c:v>34.267992723018935</c:v>
                </c:pt>
                <c:pt idx="90">
                  <c:v>34.323378707497604</c:v>
                </c:pt>
                <c:pt idx="91">
                  <c:v>34.39744569345298</c:v>
                </c:pt>
                <c:pt idx="92">
                  <c:v>34.486300731761375</c:v>
                </c:pt>
                <c:pt idx="93">
                  <c:v>34.58688886101982</c:v>
                </c:pt>
                <c:pt idx="94">
                  <c:v>34.69678840279177</c:v>
                </c:pt>
                <c:pt idx="95">
                  <c:v>34.814062828697786</c:v>
                </c:pt>
                <c:pt idx="96">
                  <c:v>34.937151773185406</c:v>
                </c:pt>
                <c:pt idx="97">
                  <c:v>35.0647896604739</c:v>
                </c:pt>
                <c:pt idx="98">
                  <c:v>35.195944147273664</c:v>
                </c:pt>
                <c:pt idx="99">
                  <c:v>35.329769004478685</c:v>
                </c:pt>
                <c:pt idx="100">
                  <c:v>35.465567665858615</c:v>
                </c:pt>
                <c:pt idx="101">
                  <c:v>35.60276475594735</c:v>
                </c:pt>
                <c:pt idx="102">
                  <c:v>35.74088365456813</c:v>
                </c:pt>
                <c:pt idx="103">
                  <c:v>35.87952867583233</c:v>
                </c:pt>
                <c:pt idx="104">
                  <c:v>36.01837080808972</c:v>
                </c:pt>
                <c:pt idx="105">
                  <c:v>36.1571362259013</c:v>
                </c:pt>
                <c:pt idx="106">
                  <c:v>36.29559697732613</c:v>
                </c:pt>
                <c:pt idx="107">
                  <c:v>36.433563391021465</c:v>
                </c:pt>
                <c:pt idx="108">
                  <c:v>36.57087785246346</c:v>
                </c:pt>
                <c:pt idx="109">
                  <c:v>36.70740967713516</c:v>
                </c:pt>
                <c:pt idx="110">
                  <c:v>36.84305086790927</c:v>
                </c:pt>
                <c:pt idx="111">
                  <c:v>37.17771363801005</c:v>
                </c:pt>
                <c:pt idx="112">
                  <c:v>37.505306693779644</c:v>
                </c:pt>
                <c:pt idx="113">
                  <c:v>37.825268711047016</c:v>
                </c:pt>
                <c:pt idx="114">
                  <c:v>38.13732658681432</c:v>
                </c:pt>
                <c:pt idx="115">
                  <c:v>38.44140048375417</c:v>
                </c:pt>
                <c:pt idx="116">
                  <c:v>38.737539825591824</c:v>
                </c:pt>
                <c:pt idx="117">
                  <c:v>39.025879647364576</c:v>
                </c:pt>
                <c:pt idx="118">
                  <c:v>39.30661055665282</c:v>
                </c:pt>
                <c:pt idx="119">
                  <c:v>39.57995792804307</c:v>
                </c:pt>
                <c:pt idx="120">
                  <c:v>39.84616743906676</c:v>
                </c:pt>
                <c:pt idx="121">
                  <c:v>40.10549500768603</c:v>
                </c:pt>
                <c:pt idx="122">
                  <c:v>40.3581998119538</c:v>
                </c:pt>
                <c:pt idx="123">
                  <c:v>40.60453948353487</c:v>
                </c:pt>
                <c:pt idx="124">
                  <c:v>40.84476684299085</c:v>
                </c:pt>
                <c:pt idx="125">
                  <c:v>41.07912773275403</c:v>
                </c:pt>
                <c:pt idx="126">
                  <c:v>41.307859633208906</c:v>
                </c:pt>
                <c:pt idx="127">
                  <c:v>41.53119083743195</c:v>
                </c:pt>
                <c:pt idx="128">
                  <c:v>41.74934002347628</c:v>
                </c:pt>
                <c:pt idx="129">
                  <c:v>41.96251610797974</c:v>
                </c:pt>
                <c:pt idx="130">
                  <c:v>42.170918296938574</c:v>
                </c:pt>
                <c:pt idx="131">
                  <c:v>45.57069198760007</c:v>
                </c:pt>
                <c:pt idx="132">
                  <c:v>48.02718107561802</c:v>
                </c:pt>
                <c:pt idx="133">
                  <c:v>49.94588400754972</c:v>
                </c:pt>
                <c:pt idx="134">
                  <c:v>51.518937544144705</c:v>
                </c:pt>
                <c:pt idx="135">
                  <c:v>52.8515058291562</c:v>
                </c:pt>
                <c:pt idx="136">
                  <c:v>54.00721470610404</c:v>
                </c:pt>
                <c:pt idx="137">
                  <c:v>55.027434822205976</c:v>
                </c:pt>
                <c:pt idx="138">
                  <c:v>55.940560723648865</c:v>
                </c:pt>
                <c:pt idx="139">
                  <c:v>56.76691729013924</c:v>
                </c:pt>
                <c:pt idx="140">
                  <c:v>57.521549999227545</c:v>
                </c:pt>
                <c:pt idx="141">
                  <c:v>58.21590620841402</c:v>
                </c:pt>
                <c:pt idx="142">
                  <c:v>58.858896998034744</c:v>
                </c:pt>
                <c:pt idx="143">
                  <c:v>59.457594464393594</c:v>
                </c:pt>
                <c:pt idx="144">
                  <c:v>60.01770491721121</c:v>
                </c:pt>
                <c:pt idx="145">
                  <c:v>60.54389914419357</c:v>
                </c:pt>
                <c:pt idx="146">
                  <c:v>61.040048578336425</c:v>
                </c:pt>
                <c:pt idx="147">
                  <c:v>61.50939779341037</c:v>
                </c:pt>
                <c:pt idx="148">
                  <c:v>61.95469286647577</c:v>
                </c:pt>
              </c:numCache>
            </c:numRef>
          </c:yVal>
          <c:smooth val="1"/>
        </c:ser>
        <c:ser>
          <c:idx val="4"/>
          <c:order val="4"/>
          <c:tx>
            <c:v>n=6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'f特'!$L$19:$L$167</c:f>
              <c:numCache>
                <c:ptCount val="149"/>
                <c:pt idx="0">
                  <c:v>0.17957111655328828</c:v>
                </c:pt>
                <c:pt idx="1">
                  <c:v>0.17828884761555516</c:v>
                </c:pt>
                <c:pt idx="2">
                  <c:v>0.17321319105479116</c:v>
                </c:pt>
                <c:pt idx="3">
                  <c:v>0.16494283164811674</c:v>
                </c:pt>
                <c:pt idx="4">
                  <c:v>0.15375818421949067</c:v>
                </c:pt>
                <c:pt idx="5">
                  <c:v>0.14004521385527882</c:v>
                </c:pt>
                <c:pt idx="6">
                  <c:v>0.12428827947111802</c:v>
                </c:pt>
                <c:pt idx="7">
                  <c:v>0.10706021569748285</c:v>
                </c:pt>
                <c:pt idx="8">
                  <c:v>0.0890092165575545</c:v>
                </c:pt>
                <c:pt idx="9">
                  <c:v>0.07084210610905202</c:v>
                </c:pt>
                <c:pt idx="10">
                  <c:v>0.05330367895843262</c:v>
                </c:pt>
                <c:pt idx="11">
                  <c:v>0.03715197934807009</c:v>
                </c:pt>
                <c:pt idx="12">
                  <c:v>0.023129666014731612</c:v>
                </c:pt>
                <c:pt idx="13">
                  <c:v>0.011931973962064052</c:v>
                </c:pt>
                <c:pt idx="14">
                  <c:v>0.004172210613001424</c:v>
                </c:pt>
                <c:pt idx="15">
                  <c:v>0.0003461720111595199</c:v>
                </c:pt>
                <c:pt idx="16">
                  <c:v>0.0007972792971040138</c:v>
                </c:pt>
                <c:pt idx="17">
                  <c:v>0.005684553658570226</c:v>
                </c:pt>
                <c:pt idx="18">
                  <c:v>0.014955711647286813</c:v>
                </c:pt>
                <c:pt idx="19">
                  <c:v>0.0283276352933955</c:v>
                </c:pt>
                <c:pt idx="20">
                  <c:v>0.04527625131783158</c:v>
                </c:pt>
                <c:pt idx="21">
                  <c:v>0.06503748348679633</c:v>
                </c:pt>
                <c:pt idx="22">
                  <c:v>0.08662050726620642</c:v>
                </c:pt>
                <c:pt idx="23">
                  <c:v>0.10883415252939074</c:v>
                </c:pt>
                <c:pt idx="24">
                  <c:v>0.13032709303185774</c:v>
                </c:pt>
                <c:pt idx="25">
                  <c:v>0.149642536764779</c:v>
                </c:pt>
                <c:pt idx="26">
                  <c:v>0.16528854609120047</c:v>
                </c:pt>
                <c:pt idx="27">
                  <c:v>0.17582584422075276</c:v>
                </c:pt>
                <c:pt idx="28">
                  <c:v>0.17997584757264737</c:v>
                </c:pt>
                <c:pt idx="29">
                  <c:v>0.17675233447691327</c:v>
                </c:pt>
                <c:pt idx="30">
                  <c:v>0.16561990611972513</c:v>
                </c:pt>
                <c:pt idx="31">
                  <c:v>0.146679941602749</c:v>
                </c:pt>
                <c:pt idx="32">
                  <c:v>0.12087798301180797</c:v>
                </c:pt>
                <c:pt idx="33">
                  <c:v>0.09021225268975769</c:v>
                </c:pt>
                <c:pt idx="34">
                  <c:v>0.05789738710786402</c:v>
                </c:pt>
                <c:pt idx="35">
                  <c:v>0.028397462294675237</c:v>
                </c:pt>
                <c:pt idx="36">
                  <c:v>0.007190295567268006</c:v>
                </c:pt>
                <c:pt idx="37">
                  <c:v>7.635654221555244E-05</c:v>
                </c:pt>
                <c:pt idx="38">
                  <c:v>0.011837497724993293</c:v>
                </c:pt>
                <c:pt idx="39">
                  <c:v>0.04414026550809934</c:v>
                </c:pt>
                <c:pt idx="40">
                  <c:v>0.09282062817482542</c:v>
                </c:pt>
                <c:pt idx="41">
                  <c:v>0.14511802227772894</c:v>
                </c:pt>
                <c:pt idx="42">
                  <c:v>0.17820324184555025</c:v>
                </c:pt>
                <c:pt idx="43">
                  <c:v>0.1624530906745285</c:v>
                </c:pt>
                <c:pt idx="44">
                  <c:v>0.08057693024674607</c:v>
                </c:pt>
                <c:pt idx="45">
                  <c:v>3.2948731759384657E-07</c:v>
                </c:pt>
                <c:pt idx="46">
                  <c:v>0.2835240005383485</c:v>
                </c:pt>
                <c:pt idx="47">
                  <c:v>1.7927490349937538</c:v>
                </c:pt>
                <c:pt idx="48">
                  <c:v>5.047643806953844</c:v>
                </c:pt>
                <c:pt idx="49">
                  <c:v>9.358460520300362</c:v>
                </c:pt>
                <c:pt idx="50">
                  <c:v>14.003561353779933</c:v>
                </c:pt>
                <c:pt idx="51">
                  <c:v>18.788161359198376</c:v>
                </c:pt>
                <c:pt idx="52">
                  <c:v>23.814636036361275</c:v>
                </c:pt>
                <c:pt idx="53">
                  <c:v>29.393858392777478</c:v>
                </c:pt>
                <c:pt idx="54">
                  <c:v>36.289879342011865</c:v>
                </c:pt>
                <c:pt idx="55">
                  <c:v>47.73539569374907</c:v>
                </c:pt>
                <c:pt idx="56">
                  <c:v>52.0283784541524</c:v>
                </c:pt>
                <c:pt idx="57">
                  <c:v>44.19393097274231</c:v>
                </c:pt>
                <c:pt idx="58">
                  <c:v>41.99504673434408</c:v>
                </c:pt>
                <c:pt idx="59">
                  <c:v>41.39943437434404</c:v>
                </c:pt>
                <c:pt idx="60">
                  <c:v>41.61446198689465</c:v>
                </c:pt>
                <c:pt idx="61">
                  <c:v>42.36641273366538</c:v>
                </c:pt>
                <c:pt idx="62">
                  <c:v>43.55588430038475</c:v>
                </c:pt>
                <c:pt idx="63">
                  <c:v>45.1765558117667</c:v>
                </c:pt>
                <c:pt idx="64">
                  <c:v>47.30781589403832</c:v>
                </c:pt>
                <c:pt idx="65">
                  <c:v>50.16839842886916</c:v>
                </c:pt>
                <c:pt idx="66">
                  <c:v>54.33915171878012</c:v>
                </c:pt>
                <c:pt idx="67">
                  <c:v>62.0771197204797</c:v>
                </c:pt>
                <c:pt idx="68">
                  <c:v>71.10513400439548</c:v>
                </c:pt>
                <c:pt idx="69">
                  <c:v>57.92199284399055</c:v>
                </c:pt>
                <c:pt idx="70">
                  <c:v>53.21279227726897</c:v>
                </c:pt>
                <c:pt idx="71">
                  <c:v>50.39812676345815</c:v>
                </c:pt>
                <c:pt idx="72">
                  <c:v>48.45045846756485</c:v>
                </c:pt>
                <c:pt idx="73">
                  <c:v>47.00342647424353</c:v>
                </c:pt>
                <c:pt idx="74">
                  <c:v>45.88313964803539</c:v>
                </c:pt>
                <c:pt idx="75">
                  <c:v>44.993005323616835</c:v>
                </c:pt>
                <c:pt idx="76">
                  <c:v>42.47558121990993</c:v>
                </c:pt>
                <c:pt idx="77">
                  <c:v>41.56194515535654</c:v>
                </c:pt>
                <c:pt idx="78">
                  <c:v>41.39801035851927</c:v>
                </c:pt>
                <c:pt idx="79">
                  <c:v>41.662954388052015</c:v>
                </c:pt>
                <c:pt idx="80">
                  <c:v>42.20707264406571</c:v>
                </c:pt>
                <c:pt idx="81">
                  <c:v>42.953343934531716</c:v>
                </c:pt>
                <c:pt idx="82">
                  <c:v>43.861653593364984</c:v>
                </c:pt>
                <c:pt idx="83">
                  <c:v>44.91373795365898</c:v>
                </c:pt>
                <c:pt idx="84">
                  <c:v>46.10671190211684</c:v>
                </c:pt>
                <c:pt idx="85">
                  <c:v>47.45111379034792</c:v>
                </c:pt>
                <c:pt idx="86">
                  <c:v>48.972386444918754</c:v>
                </c:pt>
                <c:pt idx="87">
                  <c:v>50.716608739202115</c:v>
                </c:pt>
                <c:pt idx="88">
                  <c:v>52.76409348968443</c:v>
                </c:pt>
                <c:pt idx="89">
                  <c:v>55.261959155945064</c:v>
                </c:pt>
                <c:pt idx="90">
                  <c:v>58.514679776268814</c:v>
                </c:pt>
                <c:pt idx="91">
                  <c:v>63.32206549651238</c:v>
                </c:pt>
                <c:pt idx="92">
                  <c:v>73.52346419766597</c:v>
                </c:pt>
                <c:pt idx="93">
                  <c:v>72.78018970280917</c:v>
                </c:pt>
                <c:pt idx="94">
                  <c:v>63.86319897497239</c:v>
                </c:pt>
                <c:pt idx="95">
                  <c:v>59.78308513044547</c:v>
                </c:pt>
                <c:pt idx="96">
                  <c:v>57.174334180391185</c:v>
                </c:pt>
                <c:pt idx="97">
                  <c:v>55.287685471611624</c:v>
                </c:pt>
                <c:pt idx="98">
                  <c:v>53.830249147679616</c:v>
                </c:pt>
                <c:pt idx="99">
                  <c:v>52.65675351372071</c:v>
                </c:pt>
                <c:pt idx="100">
                  <c:v>51.68448930588322</c:v>
                </c:pt>
                <c:pt idx="101">
                  <c:v>50.86187429241608</c:v>
                </c:pt>
                <c:pt idx="102">
                  <c:v>50.15457907224491</c:v>
                </c:pt>
                <c:pt idx="103">
                  <c:v>49.538614927852706</c:v>
                </c:pt>
                <c:pt idx="104">
                  <c:v>48.99657059700342</c:v>
                </c:pt>
                <c:pt idx="105">
                  <c:v>48.51541900233005</c:v>
                </c:pt>
                <c:pt idx="106">
                  <c:v>48.08516795573928</c:v>
                </c:pt>
                <c:pt idx="107">
                  <c:v>47.69799271101413</c:v>
                </c:pt>
                <c:pt idx="108">
                  <c:v>47.34765751722135</c:v>
                </c:pt>
                <c:pt idx="109">
                  <c:v>47.02911779202489</c:v>
                </c:pt>
                <c:pt idx="110">
                  <c:v>46.73823919077937</c:v>
                </c:pt>
                <c:pt idx="111">
                  <c:v>46.11091406623967</c:v>
                </c:pt>
                <c:pt idx="112">
                  <c:v>45.59615629533067</c:v>
                </c:pt>
                <c:pt idx="113">
                  <c:v>45.16681427703488</c:v>
                </c:pt>
                <c:pt idx="114">
                  <c:v>44.80388380289783</c:v>
                </c:pt>
                <c:pt idx="115">
                  <c:v>44.49362201719885</c:v>
                </c:pt>
                <c:pt idx="116">
                  <c:v>44.22582403059585</c:v>
                </c:pt>
                <c:pt idx="117">
                  <c:v>43.992743735916555</c:v>
                </c:pt>
                <c:pt idx="118">
                  <c:v>43.788391231190445</c:v>
                </c:pt>
                <c:pt idx="119">
                  <c:v>43.608060350138146</c:v>
                </c:pt>
                <c:pt idx="120">
                  <c:v>43.448002087312794</c:v>
                </c:pt>
                <c:pt idx="121">
                  <c:v>43.30519348060788</c:v>
                </c:pt>
                <c:pt idx="122">
                  <c:v>43.177170665199014</c:v>
                </c:pt>
                <c:pt idx="123">
                  <c:v>43.06190609578963</c:v>
                </c:pt>
                <c:pt idx="124">
                  <c:v>42.95771680535922</c:v>
                </c:pt>
                <c:pt idx="125">
                  <c:v>42.86319487659562</c:v>
                </c:pt>
                <c:pt idx="126">
                  <c:v>42.777154073199895</c:v>
                </c:pt>
                <c:pt idx="127">
                  <c:v>42.69858840172837</c:v>
                </c:pt>
                <c:pt idx="128">
                  <c:v>42.62663959932074</c:v>
                </c:pt>
                <c:pt idx="129">
                  <c:v>42.56057138044233</c:v>
                </c:pt>
                <c:pt idx="130">
                  <c:v>42.4997488584895</c:v>
                </c:pt>
                <c:pt idx="131">
                  <c:v>41.86936661546012</c:v>
                </c:pt>
                <c:pt idx="132">
                  <c:v>41.65695535090432</c:v>
                </c:pt>
                <c:pt idx="133">
                  <c:v>41.5599972788738</c:v>
                </c:pt>
                <c:pt idx="134">
                  <c:v>41.50768054319802</c:v>
                </c:pt>
                <c:pt idx="135">
                  <c:v>41.4762535144756</c:v>
                </c:pt>
                <c:pt idx="136">
                  <c:v>41.45590347656803</c:v>
                </c:pt>
                <c:pt idx="137">
                  <c:v>41.44197298601455</c:v>
                </c:pt>
                <c:pt idx="138">
                  <c:v>41.4320192512199</c:v>
                </c:pt>
                <c:pt idx="139">
                  <c:v>41.42466032584991</c:v>
                </c:pt>
                <c:pt idx="140">
                  <c:v>41.41906650779978</c:v>
                </c:pt>
                <c:pt idx="141">
                  <c:v>41.41471514176595</c:v>
                </c:pt>
                <c:pt idx="142">
                  <c:v>41.41126367304848</c:v>
                </c:pt>
                <c:pt idx="143">
                  <c:v>41.40847998205362</c:v>
                </c:pt>
                <c:pt idx="144">
                  <c:v>41.40620225156848</c:v>
                </c:pt>
                <c:pt idx="145">
                  <c:v>41.40431487652464</c:v>
                </c:pt>
                <c:pt idx="146">
                  <c:v>41.402733483670964</c:v>
                </c:pt>
                <c:pt idx="147">
                  <c:v>41.40139532601041</c:v>
                </c:pt>
                <c:pt idx="148">
                  <c:v>41.40025295566189</c:v>
                </c:pt>
              </c:numCache>
            </c:numRef>
          </c:yVal>
          <c:smooth val="1"/>
        </c:ser>
        <c:ser>
          <c:idx val="5"/>
          <c:order val="5"/>
          <c:tx>
            <c:v>n=7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'f特'!$N$19:$N$167</c:f>
              <c:numCache>
                <c:ptCount val="149"/>
                <c:pt idx="0">
                  <c:v>0.0006243404248802247</c:v>
                </c:pt>
                <c:pt idx="1">
                  <c:v>0.002489070373495239</c:v>
                </c:pt>
                <c:pt idx="2">
                  <c:v>0.00982451203004755</c:v>
                </c:pt>
                <c:pt idx="3">
                  <c:v>0.021618061565929617</c:v>
                </c:pt>
                <c:pt idx="4">
                  <c:v>0.03724554345013643</c:v>
                </c:pt>
                <c:pt idx="5">
                  <c:v>0.05587941997575581</c:v>
                </c:pt>
                <c:pt idx="6">
                  <c:v>0.07653097554786949</c:v>
                </c:pt>
                <c:pt idx="7">
                  <c:v>0.09809938775431987</c:v>
                </c:pt>
                <c:pt idx="8">
                  <c:v>0.11942489867934811</c:v>
                </c:pt>
                <c:pt idx="9">
                  <c:v>0.1393435842608758</c:v>
                </c:pt>
                <c:pt idx="10">
                  <c:v>0.15674172079986962</c:v>
                </c:pt>
                <c:pt idx="11">
                  <c:v>0.17060833250051727</c:v>
                </c:pt>
                <c:pt idx="12">
                  <c:v>0.18008503742121085</c:v>
                </c:pt>
                <c:pt idx="13">
                  <c:v>0.18451267317043285</c:v>
                </c:pt>
                <c:pt idx="14">
                  <c:v>0.18347428427614898</c:v>
                </c:pt>
                <c:pt idx="15">
                  <c:v>0.1768338224034537</c:v>
                </c:pt>
                <c:pt idx="16">
                  <c:v>0.16476930692846425</c:v>
                </c:pt>
                <c:pt idx="17">
                  <c:v>0.14779820850624995</c:v>
                </c:pt>
                <c:pt idx="18">
                  <c:v>0.12679149669355871</c:v>
                </c:pt>
                <c:pt idx="19">
                  <c:v>0.10297126742566949</c:v>
                </c:pt>
                <c:pt idx="20">
                  <c:v>0.07788540762447049</c:v>
                </c:pt>
                <c:pt idx="21">
                  <c:v>0.053351816672869555</c:v>
                </c:pt>
                <c:pt idx="22">
                  <c:v>0.03136493581027848</c:v>
                </c:pt>
                <c:pt idx="23">
                  <c:v>0.013959498980203811</c:v>
                </c:pt>
                <c:pt idx="24">
                  <c:v>0.00303116792531963</c:v>
                </c:pt>
                <c:pt idx="25">
                  <c:v>0.00012122940094831987</c:v>
                </c:pt>
                <c:pt idx="26">
                  <c:v>0.006182101295797751</c:v>
                </c:pt>
                <c:pt idx="27">
                  <c:v>0.021350207460835886</c:v>
                </c:pt>
                <c:pt idx="28">
                  <c:v>0.044760254200771774</c:v>
                </c:pt>
                <c:pt idx="29">
                  <c:v>0.07443773005161393</c:v>
                </c:pt>
                <c:pt idx="30">
                  <c:v>0.10730386996585019</c:v>
                </c:pt>
                <c:pt idx="31">
                  <c:v>0.1393214038533444</c:v>
                </c:pt>
                <c:pt idx="32">
                  <c:v>0.16580467817448</c:v>
                </c:pt>
                <c:pt idx="33">
                  <c:v>0.18191926739507755</c:v>
                </c:pt>
                <c:pt idx="34">
                  <c:v>0.18340581717337012</c:v>
                </c:pt>
                <c:pt idx="35">
                  <c:v>0.1675730609784046</c:v>
                </c:pt>
                <c:pt idx="36">
                  <c:v>0.1345880824963082</c:v>
                </c:pt>
                <c:pt idx="37">
                  <c:v>0.08898203428517412</c:v>
                </c:pt>
                <c:pt idx="38">
                  <c:v>0.04096496228354437</c:v>
                </c:pt>
                <c:pt idx="39">
                  <c:v>0.006463723327426721</c:v>
                </c:pt>
                <c:pt idx="40">
                  <c:v>0.0038399710459728906</c:v>
                </c:pt>
                <c:pt idx="41">
                  <c:v>0.0448533689093299</c:v>
                </c:pt>
                <c:pt idx="42">
                  <c:v>0.11951000566422768</c:v>
                </c:pt>
                <c:pt idx="43">
                  <c:v>0.1807693646186332</c:v>
                </c:pt>
                <c:pt idx="44">
                  <c:v>0.14899970416395814</c:v>
                </c:pt>
                <c:pt idx="45">
                  <c:v>0.01277458398063426</c:v>
                </c:pt>
                <c:pt idx="46">
                  <c:v>0.3371891546101706</c:v>
                </c:pt>
                <c:pt idx="47">
                  <c:v>2.9554210259008777</c:v>
                </c:pt>
                <c:pt idx="48">
                  <c:v>8.097255833814575</c:v>
                </c:pt>
                <c:pt idx="49">
                  <c:v>13.87567573751558</c:v>
                </c:pt>
                <c:pt idx="50">
                  <c:v>19.588817465521945</c:v>
                </c:pt>
                <c:pt idx="51">
                  <c:v>25.28265372849343</c:v>
                </c:pt>
                <c:pt idx="52">
                  <c:v>31.203526104682858</c:v>
                </c:pt>
                <c:pt idx="53">
                  <c:v>37.789406281164815</c:v>
                </c:pt>
                <c:pt idx="54">
                  <c:v>46.11736813914182</c:v>
                </c:pt>
                <c:pt idx="55">
                  <c:v>62.62999803788247</c:v>
                </c:pt>
                <c:pt idx="56">
                  <c:v>57.54268949884513</c:v>
                </c:pt>
                <c:pt idx="57">
                  <c:v>53.289843143652135</c:v>
                </c:pt>
                <c:pt idx="58">
                  <c:v>52.73769492109263</c:v>
                </c:pt>
                <c:pt idx="59">
                  <c:v>53.68957885847718</c:v>
                </c:pt>
                <c:pt idx="60">
                  <c:v>55.73196642460998</c:v>
                </c:pt>
                <c:pt idx="61">
                  <c:v>59.01894136453283</c:v>
                </c:pt>
                <c:pt idx="62">
                  <c:v>64.59703635094026</c:v>
                </c:pt>
                <c:pt idx="63">
                  <c:v>81.83705124449473</c:v>
                </c:pt>
                <c:pt idx="64">
                  <c:v>68.30969809066141</c:v>
                </c:pt>
                <c:pt idx="65">
                  <c:v>61.97771689370281</c:v>
                </c:pt>
                <c:pt idx="66">
                  <c:v>58.76850859490915</c:v>
                </c:pt>
                <c:pt idx="67">
                  <c:v>56.757231901924676</c:v>
                </c:pt>
                <c:pt idx="68">
                  <c:v>55.39147442193806</c:v>
                </c:pt>
                <c:pt idx="69">
                  <c:v>54.4325927144401</c:v>
                </c:pt>
                <c:pt idx="70">
                  <c:v>53.7549944238844</c:v>
                </c:pt>
                <c:pt idx="71">
                  <c:v>53.28425827706302</c:v>
                </c:pt>
                <c:pt idx="72">
                  <c:v>52.97266699660086</c:v>
                </c:pt>
                <c:pt idx="73">
                  <c:v>52.78788367756965</c:v>
                </c:pt>
                <c:pt idx="74">
                  <c:v>52.707102389944495</c:v>
                </c:pt>
                <c:pt idx="75">
                  <c:v>52.71377124924829</c:v>
                </c:pt>
                <c:pt idx="76">
                  <c:v>53.72306900507408</c:v>
                </c:pt>
                <c:pt idx="77">
                  <c:v>55.98077479359979</c:v>
                </c:pt>
                <c:pt idx="78">
                  <c:v>59.53724214328018</c:v>
                </c:pt>
                <c:pt idx="79">
                  <c:v>65.45108704777115</c:v>
                </c:pt>
                <c:pt idx="80">
                  <c:v>84.62332471198226</c:v>
                </c:pt>
                <c:pt idx="81">
                  <c:v>68.89142286980106</c:v>
                </c:pt>
                <c:pt idx="82">
                  <c:v>62.86419257465276</c:v>
                </c:pt>
                <c:pt idx="83">
                  <c:v>59.78963213793416</c:v>
                </c:pt>
                <c:pt idx="84">
                  <c:v>57.847787511887915</c:v>
                </c:pt>
                <c:pt idx="85">
                  <c:v>56.50591273772929</c:v>
                </c:pt>
                <c:pt idx="86">
                  <c:v>55.53267032157038</c:v>
                </c:pt>
                <c:pt idx="87">
                  <c:v>54.80633798403109</c:v>
                </c:pt>
                <c:pt idx="88">
                  <c:v>54.254989969703125</c:v>
                </c:pt>
                <c:pt idx="89">
                  <c:v>53.832680356085945</c:v>
                </c:pt>
                <c:pt idx="90">
                  <c:v>53.50837053665511</c:v>
                </c:pt>
                <c:pt idx="91">
                  <c:v>53.26019185123137</c:v>
                </c:pt>
                <c:pt idx="92">
                  <c:v>53.07222356915601</c:v>
                </c:pt>
                <c:pt idx="93">
                  <c:v>52.93256742826895</c:v>
                </c:pt>
                <c:pt idx="94">
                  <c:v>52.83213866848424</c:v>
                </c:pt>
                <c:pt idx="95">
                  <c:v>52.76387576584342</c:v>
                </c:pt>
                <c:pt idx="96">
                  <c:v>52.72220632507228</c:v>
                </c:pt>
                <c:pt idx="97">
                  <c:v>52.70267580616881</c:v>
                </c:pt>
                <c:pt idx="98">
                  <c:v>52.701683174472514</c:v>
                </c:pt>
                <c:pt idx="99">
                  <c:v>52.7162887425451</c:v>
                </c:pt>
                <c:pt idx="100">
                  <c:v>52.744071944201835</c:v>
                </c:pt>
                <c:pt idx="101">
                  <c:v>52.78302438126816</c:v>
                </c:pt>
                <c:pt idx="102">
                  <c:v>52.831468255660354</c:v>
                </c:pt>
                <c:pt idx="103">
                  <c:v>52.88799337563363</c:v>
                </c:pt>
                <c:pt idx="104">
                  <c:v>52.95140795504753</c:v>
                </c:pt>
                <c:pt idx="105">
                  <c:v>53.02069979238198</c:v>
                </c:pt>
                <c:pt idx="106">
                  <c:v>53.09500535543648</c:v>
                </c:pt>
                <c:pt idx="107">
                  <c:v>53.1735849535389</c:v>
                </c:pt>
                <c:pt idx="108">
                  <c:v>53.25580264424608</c:v>
                </c:pt>
                <c:pt idx="109">
                  <c:v>53.341109856067135</c:v>
                </c:pt>
                <c:pt idx="110">
                  <c:v>53.429031952467724</c:v>
                </c:pt>
                <c:pt idx="111">
                  <c:v>53.657705021832285</c:v>
                </c:pt>
                <c:pt idx="112">
                  <c:v>53.895177598394525</c:v>
                </c:pt>
                <c:pt idx="113">
                  <c:v>54.13779813215341</c:v>
                </c:pt>
                <c:pt idx="114">
                  <c:v>54.38293550159126</c:v>
                </c:pt>
                <c:pt idx="115">
                  <c:v>54.628681764958635</c:v>
                </c:pt>
                <c:pt idx="116">
                  <c:v>54.873649129932936</c:v>
                </c:pt>
                <c:pt idx="117">
                  <c:v>55.116828626378044</c:v>
                </c:pt>
                <c:pt idx="118">
                  <c:v>55.35749009429011</c:v>
                </c:pt>
                <c:pt idx="119">
                  <c:v>55.59511037927321</c:v>
                </c:pt>
                <c:pt idx="120">
                  <c:v>55.82932112070214</c:v>
                </c:pt>
                <c:pt idx="121">
                  <c:v>56.05987035874608</c:v>
                </c:pt>
                <c:pt idx="122">
                  <c:v>56.286594022305884</c:v>
                </c:pt>
                <c:pt idx="123">
                  <c:v>56.50939456953179</c:v>
                </c:pt>
                <c:pt idx="124">
                  <c:v>56.72822486363727</c:v>
                </c:pt>
                <c:pt idx="125">
                  <c:v>56.943075919220696</c:v>
                </c:pt>
                <c:pt idx="126">
                  <c:v>57.15396753613867</c:v>
                </c:pt>
                <c:pt idx="127">
                  <c:v>57.360941105359544</c:v>
                </c:pt>
                <c:pt idx="128">
                  <c:v>57.56405406074268</c:v>
                </c:pt>
                <c:pt idx="129">
                  <c:v>57.763375586515096</c:v>
                </c:pt>
                <c:pt idx="130">
                  <c:v>57.95898328856709</c:v>
                </c:pt>
                <c:pt idx="131">
                  <c:v>61.22391024379421</c:v>
                </c:pt>
                <c:pt idx="132">
                  <c:v>63.634048927805686</c:v>
                </c:pt>
                <c:pt idx="133">
                  <c:v>65.53144304835676</c:v>
                </c:pt>
                <c:pt idx="134">
                  <c:v>67.09295945805214</c:v>
                </c:pt>
                <c:pt idx="135">
                  <c:v>68.41858409386045</c:v>
                </c:pt>
                <c:pt idx="136">
                  <c:v>69.56979144375677</c:v>
                </c:pt>
                <c:pt idx="137">
                  <c:v>70.58692767425403</c:v>
                </c:pt>
                <c:pt idx="138">
                  <c:v>71.49784886004801</c:v>
                </c:pt>
                <c:pt idx="139">
                  <c:v>72.32257481361356</c:v>
                </c:pt>
                <c:pt idx="140">
                  <c:v>73.07596766483738</c:v>
                </c:pt>
                <c:pt idx="141">
                  <c:v>73.76935918638597</c:v>
                </c:pt>
                <c:pt idx="142">
                  <c:v>74.4115846587055</c:v>
                </c:pt>
                <c:pt idx="143">
                  <c:v>75.0096647917379</c:v>
                </c:pt>
                <c:pt idx="144">
                  <c:v>75.5692700593466</c:v>
                </c:pt>
                <c:pt idx="145">
                  <c:v>76.09504563998365</c:v>
                </c:pt>
                <c:pt idx="146">
                  <c:v>76.59084427149305</c:v>
                </c:pt>
                <c:pt idx="147">
                  <c:v>77.05989662159877</c:v>
                </c:pt>
                <c:pt idx="148">
                  <c:v>77.50493825015887</c:v>
                </c:pt>
              </c:numCache>
            </c:numRef>
          </c:yVal>
          <c:smooth val="1"/>
        </c:ser>
        <c:ser>
          <c:idx val="6"/>
          <c:order val="6"/>
          <c:tx>
            <c:v>n=8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'f特'!$P$19:$P$167</c:f>
              <c:numCache>
                <c:ptCount val="149"/>
                <c:pt idx="0">
                  <c:v>0.17923846970540552</c:v>
                </c:pt>
                <c:pt idx="1">
                  <c:v>0.1769656322350085</c:v>
                </c:pt>
                <c:pt idx="2">
                  <c:v>0.16804960600421912</c:v>
                </c:pt>
                <c:pt idx="3">
                  <c:v>0.1538058041709431</c:v>
                </c:pt>
                <c:pt idx="4">
                  <c:v>0.13513246992755457</c:v>
                </c:pt>
                <c:pt idx="5">
                  <c:v>0.11323340890370424</c:v>
                </c:pt>
                <c:pt idx="6">
                  <c:v>0.08956128632628577</c:v>
                </c:pt>
                <c:pt idx="7">
                  <c:v>0.06574180303813208</c:v>
                </c:pt>
                <c:pt idx="8">
                  <c:v>0.043478775383046515</c:v>
                </c:pt>
                <c:pt idx="9">
                  <c:v>0.024442337586530784</c:v>
                </c:pt>
                <c:pt idx="10">
                  <c:v>0.010145466651020235</c:v>
                </c:pt>
                <c:pt idx="11">
                  <c:v>0.0018173363449063723</c:v>
                </c:pt>
                <c:pt idx="12">
                  <c:v>0.000284896517338167</c:v>
                </c:pt>
                <c:pt idx="13">
                  <c:v>0.005875674653021985</c:v>
                </c:pt>
                <c:pt idx="14">
                  <c:v>0.018354383634132315</c:v>
                </c:pt>
                <c:pt idx="15">
                  <c:v>0.03690323275226116</c:v>
                </c:pt>
                <c:pt idx="16">
                  <c:v>0.06015128548680432</c:v>
                </c:pt>
                <c:pt idx="17">
                  <c:v>0.08625281413983554</c:v>
                </c:pt>
                <c:pt idx="18">
                  <c:v>0.11300968788500068</c:v>
                </c:pt>
                <c:pt idx="19">
                  <c:v>0.13802953078470534</c:v>
                </c:pt>
                <c:pt idx="20">
                  <c:v>0.15891022558208628</c:v>
                </c:pt>
                <c:pt idx="21">
                  <c:v>0.17344203818545342</c:v>
                </c:pt>
                <c:pt idx="22">
                  <c:v>0.17982016838686388</c:v>
                </c:pt>
                <c:pt idx="23">
                  <c:v>0.1768613281172392</c:v>
                </c:pt>
                <c:pt idx="24">
                  <c:v>0.16421614869925844</c:v>
                </c:pt>
                <c:pt idx="25">
                  <c:v>0.14256292762253137</c:v>
                </c:pt>
                <c:pt idx="26">
                  <c:v>0.1137559650595596</c:v>
                </c:pt>
                <c:pt idx="27">
                  <c:v>0.0808834617841512</c:v>
                </c:pt>
                <c:pt idx="28">
                  <c:v>0.04816897525887738</c:v>
                </c:pt>
                <c:pt idx="29">
                  <c:v>0.020636114796074898</c:v>
                </c:pt>
                <c:pt idx="30">
                  <c:v>0.003465428287159136</c:v>
                </c:pt>
                <c:pt idx="31">
                  <c:v>0.0010259867161566884</c:v>
                </c:pt>
                <c:pt idx="32">
                  <c:v>0.015672905173969017</c:v>
                </c:pt>
                <c:pt idx="33">
                  <c:v>0.04654693186251364</c:v>
                </c:pt>
                <c:pt idx="34">
                  <c:v>0.08873682120996054</c:v>
                </c:pt>
                <c:pt idx="35">
                  <c:v>0.13320605559453613</c:v>
                </c:pt>
                <c:pt idx="36">
                  <c:v>0.16783511891038203</c:v>
                </c:pt>
                <c:pt idx="37">
                  <c:v>0.17986977556778364</c:v>
                </c:pt>
                <c:pt idx="38">
                  <c:v>0.16008155855862144</c:v>
                </c:pt>
                <c:pt idx="39">
                  <c:v>0.1088756886958628</c:v>
                </c:pt>
                <c:pt idx="40">
                  <c:v>0.04351797429849537</c:v>
                </c:pt>
                <c:pt idx="41">
                  <c:v>0.0014728571203632256</c:v>
                </c:pt>
                <c:pt idx="42">
                  <c:v>0.02632924081252959</c:v>
                </c:pt>
                <c:pt idx="43">
                  <c:v>0.12010913273528215</c:v>
                </c:pt>
                <c:pt idx="44">
                  <c:v>0.17896202408217485</c:v>
                </c:pt>
                <c:pt idx="45">
                  <c:v>0.04598567934063465</c:v>
                </c:pt>
                <c:pt idx="46">
                  <c:v>0.38606474752541775</c:v>
                </c:pt>
                <c:pt idx="47">
                  <c:v>4.439352860069192</c:v>
                </c:pt>
                <c:pt idx="48">
                  <c:v>11.419781809704734</c:v>
                </c:pt>
                <c:pt idx="49">
                  <c:v>18.39967867085698</c:v>
                </c:pt>
                <c:pt idx="50">
                  <c:v>25.035154418602158</c:v>
                </c:pt>
                <c:pt idx="51">
                  <c:v>31.574835028328643</c:v>
                </c:pt>
                <c:pt idx="52">
                  <c:v>38.35850552997203</c:v>
                </c:pt>
                <c:pt idx="53">
                  <c:v>45.92160742371049</c:v>
                </c:pt>
                <c:pt idx="54">
                  <c:v>55.63686612418085</c:v>
                </c:pt>
                <c:pt idx="55">
                  <c:v>80.49804747934667</c:v>
                </c:pt>
                <c:pt idx="56">
                  <c:v>65.75600535683616</c:v>
                </c:pt>
                <c:pt idx="57">
                  <c:v>63.78238377135669</c:v>
                </c:pt>
                <c:pt idx="58">
                  <c:v>65.19123936454328</c:v>
                </c:pt>
                <c:pt idx="59">
                  <c:v>68.91280502119032</c:v>
                </c:pt>
                <c:pt idx="60">
                  <c:v>76.93921634159041</c:v>
                </c:pt>
                <c:pt idx="61">
                  <c:v>84.06005990350977</c:v>
                </c:pt>
                <c:pt idx="62">
                  <c:v>72.40354619213777</c:v>
                </c:pt>
                <c:pt idx="63">
                  <c:v>68.33450738059578</c:v>
                </c:pt>
                <c:pt idx="64">
                  <c:v>66.1599252720037</c:v>
                </c:pt>
                <c:pt idx="65">
                  <c:v>64.89639617732169</c:v>
                </c:pt>
                <c:pt idx="66">
                  <c:v>64.18232732037745</c:v>
                </c:pt>
                <c:pt idx="67">
                  <c:v>63.84408609524921</c:v>
                </c:pt>
                <c:pt idx="68">
                  <c:v>63.786077864955715</c:v>
                </c:pt>
                <c:pt idx="69">
                  <c:v>63.95182735178793</c:v>
                </c:pt>
                <c:pt idx="70">
                  <c:v>64.30738924289662</c:v>
                </c:pt>
                <c:pt idx="71">
                  <c:v>64.83352914349511</c:v>
                </c:pt>
                <c:pt idx="72">
                  <c:v>65.52202298737971</c:v>
                </c:pt>
                <c:pt idx="73">
                  <c:v>66.37432880533788</c:v>
                </c:pt>
                <c:pt idx="74">
                  <c:v>67.40210545420862</c:v>
                </c:pt>
                <c:pt idx="75">
                  <c:v>68.62985223636637</c:v>
                </c:pt>
                <c:pt idx="76">
                  <c:v>81.56763678084971</c:v>
                </c:pt>
                <c:pt idx="77">
                  <c:v>75.61178430320801</c:v>
                </c:pt>
                <c:pt idx="78">
                  <c:v>68.97574888636734</c:v>
                </c:pt>
                <c:pt idx="79">
                  <c:v>66.21388115855474</c:v>
                </c:pt>
                <c:pt idx="80">
                  <c:v>64.8093222999931</c:v>
                </c:pt>
                <c:pt idx="81">
                  <c:v>64.10051695836951</c:v>
                </c:pt>
                <c:pt idx="82">
                  <c:v>63.81166543420796</c:v>
                </c:pt>
                <c:pt idx="83">
                  <c:v>63.80199357840371</c:v>
                </c:pt>
                <c:pt idx="84">
                  <c:v>63.99105320744843</c:v>
                </c:pt>
                <c:pt idx="85">
                  <c:v>64.32964914862131</c:v>
                </c:pt>
                <c:pt idx="86">
                  <c:v>64.78653749315492</c:v>
                </c:pt>
                <c:pt idx="87">
                  <c:v>65.34165721146833</c:v>
                </c:pt>
                <c:pt idx="88">
                  <c:v>65.9824411400058</c:v>
                </c:pt>
                <c:pt idx="89">
                  <c:v>66.70173746031037</c:v>
                </c:pt>
                <c:pt idx="90">
                  <c:v>67.49666240183433</c:v>
                </c:pt>
                <c:pt idx="91">
                  <c:v>68.36806139986716</c:v>
                </c:pt>
                <c:pt idx="92">
                  <c:v>69.32044260013576</c:v>
                </c:pt>
                <c:pt idx="93">
                  <c:v>70.36237114783879</c:v>
                </c:pt>
                <c:pt idx="94">
                  <c:v>71.50743470057786</c:v>
                </c:pt>
                <c:pt idx="95">
                  <c:v>72.77606891077737</c:v>
                </c:pt>
                <c:pt idx="96">
                  <c:v>74.19887165587727</c:v>
                </c:pt>
                <c:pt idx="97">
                  <c:v>75.82279584208558</c:v>
                </c:pt>
                <c:pt idx="98">
                  <c:v>77.72355189629535</c:v>
                </c:pt>
                <c:pt idx="99">
                  <c:v>80.0332955637265</c:v>
                </c:pt>
                <c:pt idx="100">
                  <c:v>83.01347289335283</c:v>
                </c:pt>
                <c:pt idx="101">
                  <c:v>87.30574350879607</c:v>
                </c:pt>
                <c:pt idx="102">
                  <c:v>95.45096097656557</c:v>
                </c:pt>
                <c:pt idx="103">
                  <c:v>101.84070364961516</c:v>
                </c:pt>
                <c:pt idx="104">
                  <c:v>89.93688319905459</c:v>
                </c:pt>
                <c:pt idx="105">
                  <c:v>85.27786713820458</c:v>
                </c:pt>
                <c:pt idx="106">
                  <c:v>82.38622313820443</c:v>
                </c:pt>
                <c:pt idx="107">
                  <c:v>80.31367292999641</c:v>
                </c:pt>
                <c:pt idx="108">
                  <c:v>78.71510357390508</c:v>
                </c:pt>
                <c:pt idx="109">
                  <c:v>77.42551569042894</c:v>
                </c:pt>
                <c:pt idx="110">
                  <c:v>76.3530694757683</c:v>
                </c:pt>
                <c:pt idx="111">
                  <c:v>74.29713157637842</c:v>
                </c:pt>
                <c:pt idx="112">
                  <c:v>72.80613324396339</c:v>
                </c:pt>
                <c:pt idx="113">
                  <c:v>71.66386071667004</c:v>
                </c:pt>
                <c:pt idx="114">
                  <c:v>70.75636140862106</c:v>
                </c:pt>
                <c:pt idx="115">
                  <c:v>70.01633324763448</c:v>
                </c:pt>
                <c:pt idx="116">
                  <c:v>69.40082449134843</c:v>
                </c:pt>
                <c:pt idx="117">
                  <c:v>68.88083815427112</c:v>
                </c:pt>
                <c:pt idx="118">
                  <c:v>68.4359441678792</c:v>
                </c:pt>
                <c:pt idx="119">
                  <c:v>68.05125722181931</c:v>
                </c:pt>
                <c:pt idx="120">
                  <c:v>67.7156342505758</c:v>
                </c:pt>
                <c:pt idx="121">
                  <c:v>67.42054527325523</c:v>
                </c:pt>
                <c:pt idx="122">
                  <c:v>67.15933706801837</c:v>
                </c:pt>
                <c:pt idx="123">
                  <c:v>66.92673667952454</c:v>
                </c:pt>
                <c:pt idx="124">
                  <c:v>66.71850703262271</c:v>
                </c:pt>
                <c:pt idx="125">
                  <c:v>66.53120218937897</c:v>
                </c:pt>
                <c:pt idx="126">
                  <c:v>66.36198972625438</c:v>
                </c:pt>
                <c:pt idx="127">
                  <c:v>66.20851943281949</c:v>
                </c:pt>
                <c:pt idx="128">
                  <c:v>66.06882466541154</c:v>
                </c:pt>
                <c:pt idx="129">
                  <c:v>65.94124715841286</c:v>
                </c:pt>
                <c:pt idx="130">
                  <c:v>65.82437897098401</c:v>
                </c:pt>
                <c:pt idx="131">
                  <c:v>64.64344349867982</c:v>
                </c:pt>
                <c:pt idx="132">
                  <c:v>64.25690044163483</c:v>
                </c:pt>
                <c:pt idx="133">
                  <c:v>64.08219433952101</c:v>
                </c:pt>
                <c:pt idx="134">
                  <c:v>63.988362963878</c:v>
                </c:pt>
                <c:pt idx="135">
                  <c:v>63.932142464170134</c:v>
                </c:pt>
                <c:pt idx="136">
                  <c:v>63.89579518420384</c:v>
                </c:pt>
                <c:pt idx="137">
                  <c:v>63.87093971279281</c:v>
                </c:pt>
                <c:pt idx="138">
                  <c:v>63.85319257181662</c:v>
                </c:pt>
                <c:pt idx="139">
                  <c:v>63.840078722471574</c:v>
                </c:pt>
                <c:pt idx="140">
                  <c:v>63.83011423594441</c:v>
                </c:pt>
                <c:pt idx="141">
                  <c:v>63.82236529310478</c:v>
                </c:pt>
                <c:pt idx="142">
                  <c:v>63.81622033276821</c:v>
                </c:pt>
                <c:pt idx="143">
                  <c:v>63.81126520376504</c:v>
                </c:pt>
                <c:pt idx="144">
                  <c:v>63.807211328316704</c:v>
                </c:pt>
                <c:pt idx="145">
                  <c:v>63.80385262151095</c:v>
                </c:pt>
                <c:pt idx="146">
                  <c:v>63.80103872219081</c:v>
                </c:pt>
                <c:pt idx="147">
                  <c:v>63.79865783883645</c:v>
                </c:pt>
                <c:pt idx="148">
                  <c:v>63.79662545597651</c:v>
                </c:pt>
              </c:numCache>
            </c:numRef>
          </c:yVal>
          <c:smooth val="1"/>
        </c:ser>
        <c:ser>
          <c:idx val="7"/>
          <c:order val="7"/>
          <c:tx>
            <c:v>n=9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'f特'!$R$19:$R$167</c:f>
              <c:numCache>
                <c:ptCount val="149"/>
                <c:pt idx="0">
                  <c:v>0.0005705032665782046</c:v>
                </c:pt>
                <c:pt idx="1">
                  <c:v>0.0022695584890259847</c:v>
                </c:pt>
                <c:pt idx="2">
                  <c:v>0.008881122202013083</c:v>
                </c:pt>
                <c:pt idx="3">
                  <c:v>0.019260355732404935</c:v>
                </c:pt>
                <c:pt idx="4">
                  <c:v>0.03250489717490152</c:v>
                </c:pt>
                <c:pt idx="5">
                  <c:v>0.04746070110139556</c:v>
                </c:pt>
                <c:pt idx="6">
                  <c:v>0.06281817814573576</c:v>
                </c:pt>
                <c:pt idx="7">
                  <c:v>0.07721973163486429</c:v>
                </c:pt>
                <c:pt idx="8">
                  <c:v>0.08937042094498027</c:v>
                </c:pt>
                <c:pt idx="9">
                  <c:v>0.09814442364019822</c:v>
                </c:pt>
                <c:pt idx="10">
                  <c:v>0.1026812082132851</c:v>
                </c:pt>
                <c:pt idx="11">
                  <c:v>0.10246636822925478</c:v>
                </c:pt>
                <c:pt idx="12">
                  <c:v>0.09739256031324318</c:v>
                </c:pt>
                <c:pt idx="13">
                  <c:v>0.08779582201708994</c:v>
                </c:pt>
                <c:pt idx="14">
                  <c:v>0.074461889930382</c:v>
                </c:pt>
                <c:pt idx="15">
                  <c:v>0.058596457491938606</c:v>
                </c:pt>
                <c:pt idx="16">
                  <c:v>0.04175334566936476</c:v>
                </c:pt>
                <c:pt idx="17">
                  <c:v>0.025716230038336563</c:v>
                </c:pt>
                <c:pt idx="18">
                  <c:v>0.012333751671968742</c:v>
                </c:pt>
                <c:pt idx="19">
                  <c:v>0.0033149740298049277</c:v>
                </c:pt>
                <c:pt idx="20">
                  <c:v>1.7401617533390672E-06</c:v>
                </c:pt>
                <c:pt idx="21">
                  <c:v>0.0031447570821100178</c:v>
                </c:pt>
                <c:pt idx="22">
                  <c:v>0.01271827228603526</c:v>
                </c:pt>
                <c:pt idx="23">
                  <c:v>0.027810855110167225</c:v>
                </c:pt>
                <c:pt idx="24">
                  <c:v>0.04662511568114926</c:v>
                </c:pt>
                <c:pt idx="25">
                  <c:v>0.06660771725347302</c:v>
                </c:pt>
                <c:pt idx="26">
                  <c:v>0.0847158013569734</c:v>
                </c:pt>
                <c:pt idx="27">
                  <c:v>0.09781084572564441</c:v>
                </c:pt>
                <c:pt idx="28">
                  <c:v>0.10315798886819148</c:v>
                </c:pt>
                <c:pt idx="29">
                  <c:v>0.09899545264126154</c:v>
                </c:pt>
                <c:pt idx="30">
                  <c:v>0.08511683759082374</c:v>
                </c:pt>
                <c:pt idx="31">
                  <c:v>0.06336716356936478</c:v>
                </c:pt>
                <c:pt idx="32">
                  <c:v>0.037883688667892754</c:v>
                </c:pt>
                <c:pt idx="33">
                  <c:v>0.014826812917168326</c:v>
                </c:pt>
                <c:pt idx="34">
                  <c:v>0.0013018639383916876</c:v>
                </c:pt>
                <c:pt idx="35">
                  <c:v>0.0032860198169702365</c:v>
                </c:pt>
                <c:pt idx="36">
                  <c:v>0.022775448442422436</c:v>
                </c:pt>
                <c:pt idx="37">
                  <c:v>0.05505294916005671</c:v>
                </c:pt>
                <c:pt idx="38">
                  <c:v>0.08768061911177308</c:v>
                </c:pt>
                <c:pt idx="39">
                  <c:v>0.10316618216460982</c:v>
                </c:pt>
                <c:pt idx="40">
                  <c:v>0.08707285678409848</c:v>
                </c:pt>
                <c:pt idx="41">
                  <c:v>0.04209625962315333</c:v>
                </c:pt>
                <c:pt idx="42">
                  <c:v>0.0023825776451471305</c:v>
                </c:pt>
                <c:pt idx="43">
                  <c:v>0.022288179827547515</c:v>
                </c:pt>
                <c:pt idx="44">
                  <c:v>0.09390740472123739</c:v>
                </c:pt>
                <c:pt idx="45">
                  <c:v>0.052108231833176206</c:v>
                </c:pt>
                <c:pt idx="46">
                  <c:v>0.2664773134339182</c:v>
                </c:pt>
                <c:pt idx="47">
                  <c:v>4.631258985564017</c:v>
                </c:pt>
                <c:pt idx="48">
                  <c:v>12.728987836982554</c:v>
                </c:pt>
                <c:pt idx="49">
                  <c:v>20.679210778794243</c:v>
                </c:pt>
                <c:pt idx="50">
                  <c:v>28.17024585272212</c:v>
                </c:pt>
                <c:pt idx="51">
                  <c:v>35.534904155214385</c:v>
                </c:pt>
                <c:pt idx="52">
                  <c:v>43.171720674383856</c:v>
                </c:pt>
                <c:pt idx="53">
                  <c:v>51.69836174199005</c:v>
                </c:pt>
                <c:pt idx="54">
                  <c:v>62.76471229571719</c:v>
                </c:pt>
                <c:pt idx="55">
                  <c:v>102.5111985714091</c:v>
                </c:pt>
                <c:pt idx="56">
                  <c:v>73.0232595018363</c:v>
                </c:pt>
                <c:pt idx="57">
                  <c:v>73.34263235259317</c:v>
                </c:pt>
                <c:pt idx="58">
                  <c:v>78.10196750184292</c:v>
                </c:pt>
                <c:pt idx="59">
                  <c:v>95.491587525971</c:v>
                </c:pt>
                <c:pt idx="60">
                  <c:v>82.06051723726212</c:v>
                </c:pt>
                <c:pt idx="61">
                  <c:v>76.35579772424263</c:v>
                </c:pt>
                <c:pt idx="62">
                  <c:v>73.92879756468875</c:v>
                </c:pt>
                <c:pt idx="63">
                  <c:v>72.83593007445313</c:v>
                </c:pt>
                <c:pt idx="64">
                  <c:v>72.51751293887024</c:v>
                </c:pt>
                <c:pt idx="65">
                  <c:v>72.7420466131105</c:v>
                </c:pt>
                <c:pt idx="66">
                  <c:v>73.40589102675138</c:v>
                </c:pt>
                <c:pt idx="67">
                  <c:v>74.47563412843189</c:v>
                </c:pt>
                <c:pt idx="68">
                  <c:v>75.97473304432498</c:v>
                </c:pt>
                <c:pt idx="69">
                  <c:v>77.99872542483175</c:v>
                </c:pt>
                <c:pt idx="70">
                  <c:v>80.78024806570531</c:v>
                </c:pt>
                <c:pt idx="71">
                  <c:v>84.92928666852954</c:v>
                </c:pt>
                <c:pt idx="72">
                  <c:v>92.8800464047576</c:v>
                </c:pt>
                <c:pt idx="73">
                  <c:v>100.08592757301294</c:v>
                </c:pt>
                <c:pt idx="74">
                  <c:v>87.82197602689088</c:v>
                </c:pt>
                <c:pt idx="75">
                  <c:v>83.19900318935865</c:v>
                </c:pt>
                <c:pt idx="76">
                  <c:v>75.10744303543466</c:v>
                </c:pt>
                <c:pt idx="77">
                  <c:v>72.90794229263766</c:v>
                </c:pt>
                <c:pt idx="78">
                  <c:v>72.53579718694448</c:v>
                </c:pt>
                <c:pt idx="79">
                  <c:v>73.14029794707034</c:v>
                </c:pt>
                <c:pt idx="80">
                  <c:v>74.43649595001078</c:v>
                </c:pt>
                <c:pt idx="81">
                  <c:v>76.36266226983227</c:v>
                </c:pt>
                <c:pt idx="82">
                  <c:v>79.03210219124665</c:v>
                </c:pt>
                <c:pt idx="83">
                  <c:v>82.8614074240282</c:v>
                </c:pt>
                <c:pt idx="84">
                  <c:v>89.3533546519714</c:v>
                </c:pt>
                <c:pt idx="85">
                  <c:v>120.29919065604106</c:v>
                </c:pt>
                <c:pt idx="86">
                  <c:v>89.6816451335734</c:v>
                </c:pt>
                <c:pt idx="87">
                  <c:v>84.24036148826303</c:v>
                </c:pt>
                <c:pt idx="88">
                  <c:v>81.23204384409365</c:v>
                </c:pt>
                <c:pt idx="89">
                  <c:v>79.23551748756853</c:v>
                </c:pt>
                <c:pt idx="90">
                  <c:v>77.79604244677101</c:v>
                </c:pt>
                <c:pt idx="91">
                  <c:v>76.7083752029242</c:v>
                </c:pt>
                <c:pt idx="92">
                  <c:v>75.86190853718335</c:v>
                </c:pt>
                <c:pt idx="93">
                  <c:v>75.19008943808949</c:v>
                </c:pt>
                <c:pt idx="94">
                  <c:v>74.64973586415651</c:v>
                </c:pt>
                <c:pt idx="95">
                  <c:v>74.21125129589777</c:v>
                </c:pt>
                <c:pt idx="96">
                  <c:v>73.8534898260763</c:v>
                </c:pt>
                <c:pt idx="97">
                  <c:v>73.56084365067687</c:v>
                </c:pt>
                <c:pt idx="98">
                  <c:v>73.32148775171711</c:v>
                </c:pt>
                <c:pt idx="99">
                  <c:v>73.12626922131861</c:v>
                </c:pt>
                <c:pt idx="100">
                  <c:v>72.96797586519675</c:v>
                </c:pt>
                <c:pt idx="101">
                  <c:v>72.8408382629014</c:v>
                </c:pt>
                <c:pt idx="102">
                  <c:v>72.74018108238779</c:v>
                </c:pt>
                <c:pt idx="103">
                  <c:v>72.66217294973886</c:v>
                </c:pt>
                <c:pt idx="104">
                  <c:v>72.60364323357899</c:v>
                </c:pt>
                <c:pt idx="105">
                  <c:v>72.56194537546419</c:v>
                </c:pt>
                <c:pt idx="106">
                  <c:v>72.53485329315065</c:v>
                </c:pt>
                <c:pt idx="107">
                  <c:v>72.52048172915624</c:v>
                </c:pt>
                <c:pt idx="108">
                  <c:v>72.51722422832957</c:v>
                </c:pt>
                <c:pt idx="109">
                  <c:v>72.52370428991041</c:v>
                </c:pt>
                <c:pt idx="110">
                  <c:v>72.53873649861599</c:v>
                </c:pt>
                <c:pt idx="111">
                  <c:v>72.60732854779003</c:v>
                </c:pt>
                <c:pt idx="112">
                  <c:v>72.71058745334378</c:v>
                </c:pt>
                <c:pt idx="113">
                  <c:v>72.83936189927788</c:v>
                </c:pt>
                <c:pt idx="114">
                  <c:v>72.98695473142148</c:v>
                </c:pt>
                <c:pt idx="115">
                  <c:v>73.14838805333453</c:v>
                </c:pt>
                <c:pt idx="116">
                  <c:v>73.31991400782817</c:v>
                </c:pt>
                <c:pt idx="117">
                  <c:v>73.49868068216449</c:v>
                </c:pt>
                <c:pt idx="118">
                  <c:v>73.68249890157531</c:v>
                </c:pt>
                <c:pt idx="119">
                  <c:v>73.86967632903877</c:v>
                </c:pt>
                <c:pt idx="120">
                  <c:v>74.05889747147465</c:v>
                </c:pt>
                <c:pt idx="121">
                  <c:v>74.24913561000879</c:v>
                </c:pt>
                <c:pt idx="122">
                  <c:v>74.43958731524194</c:v>
                </c:pt>
                <c:pt idx="123">
                  <c:v>74.62962318695263</c:v>
                </c:pt>
                <c:pt idx="124">
                  <c:v>74.8187504101274</c:v>
                </c:pt>
                <c:pt idx="125">
                  <c:v>75.0065840241451</c:v>
                </c:pt>
                <c:pt idx="126">
                  <c:v>75.19282468944786</c:v>
                </c:pt>
                <c:pt idx="127">
                  <c:v>75.37724134924358</c:v>
                </c:pt>
                <c:pt idx="128">
                  <c:v>75.55965761360854</c:v>
                </c:pt>
                <c:pt idx="129">
                  <c:v>75.7399409986167</c:v>
                </c:pt>
                <c:pt idx="130">
                  <c:v>75.91799437254292</c:v>
                </c:pt>
                <c:pt idx="131">
                  <c:v>78.9994560340011</c:v>
                </c:pt>
                <c:pt idx="132">
                  <c:v>81.3471677287007</c:v>
                </c:pt>
                <c:pt idx="133">
                  <c:v>83.21596796118183</c:v>
                </c:pt>
                <c:pt idx="134">
                  <c:v>84.76203043063862</c:v>
                </c:pt>
                <c:pt idx="135">
                  <c:v>86.07836333625306</c:v>
                </c:pt>
                <c:pt idx="136">
                  <c:v>87.22355061879794</c:v>
                </c:pt>
                <c:pt idx="137">
                  <c:v>88.23656432859629</c:v>
                </c:pt>
                <c:pt idx="138">
                  <c:v>89.1445390990738</c:v>
                </c:pt>
                <c:pt idx="139">
                  <c:v>89.9670863248364</c:v>
                </c:pt>
                <c:pt idx="140">
                  <c:v>90.71882280661606</c:v>
                </c:pt>
                <c:pt idx="141">
                  <c:v>91.41092572037812</c:v>
                </c:pt>
                <c:pt idx="142">
                  <c:v>92.05212899394292</c:v>
                </c:pt>
                <c:pt idx="143">
                  <c:v>92.64938464455301</c:v>
                </c:pt>
                <c:pt idx="144">
                  <c:v>93.20831525020951</c:v>
                </c:pt>
                <c:pt idx="145">
                  <c:v>93.7335317669708</c:v>
                </c:pt>
                <c:pt idx="146">
                  <c:v>94.22886195295382</c:v>
                </c:pt>
                <c:pt idx="147">
                  <c:v>94.69751789711607</c:v>
                </c:pt>
                <c:pt idx="148">
                  <c:v>95.14222110935191</c:v>
                </c:pt>
              </c:numCache>
            </c:numRef>
          </c:yVal>
          <c:smooth val="1"/>
        </c:ser>
        <c:ser>
          <c:idx val="8"/>
          <c:order val="8"/>
          <c:tx>
            <c:v>n=10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'f特'!$B$19:$B$167</c:f>
              <c:numCache>
                <c:ptCount val="14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1.600000000000001</c:v>
                </c:pt>
                <c:pt idx="77">
                  <c:v>1.700000000000001</c:v>
                </c:pt>
                <c:pt idx="78">
                  <c:v>1.8000000000000012</c:v>
                </c:pt>
                <c:pt idx="79">
                  <c:v>1.9000000000000012</c:v>
                </c:pt>
                <c:pt idx="80">
                  <c:v>2.0000000000000013</c:v>
                </c:pt>
                <c:pt idx="81">
                  <c:v>2.1000000000000014</c:v>
                </c:pt>
                <c:pt idx="82">
                  <c:v>2.2000000000000015</c:v>
                </c:pt>
                <c:pt idx="83">
                  <c:v>2.3000000000000016</c:v>
                </c:pt>
                <c:pt idx="84">
                  <c:v>2.4000000000000017</c:v>
                </c:pt>
                <c:pt idx="85">
                  <c:v>2.5000000000000018</c:v>
                </c:pt>
                <c:pt idx="86">
                  <c:v>2.600000000000002</c:v>
                </c:pt>
                <c:pt idx="87">
                  <c:v>2.700000000000002</c:v>
                </c:pt>
                <c:pt idx="88">
                  <c:v>2.800000000000002</c:v>
                </c:pt>
                <c:pt idx="89">
                  <c:v>2.900000000000002</c:v>
                </c:pt>
                <c:pt idx="90">
                  <c:v>3.000000000000002</c:v>
                </c:pt>
                <c:pt idx="91">
                  <c:v>3.1000000000000023</c:v>
                </c:pt>
                <c:pt idx="92">
                  <c:v>3.2000000000000024</c:v>
                </c:pt>
                <c:pt idx="93">
                  <c:v>3.3000000000000025</c:v>
                </c:pt>
                <c:pt idx="94">
                  <c:v>3.4000000000000026</c:v>
                </c:pt>
                <c:pt idx="95">
                  <c:v>3.5000000000000027</c:v>
                </c:pt>
                <c:pt idx="96">
                  <c:v>3.6000000000000028</c:v>
                </c:pt>
                <c:pt idx="97">
                  <c:v>3.700000000000003</c:v>
                </c:pt>
                <c:pt idx="98">
                  <c:v>3.800000000000003</c:v>
                </c:pt>
                <c:pt idx="99">
                  <c:v>3.900000000000003</c:v>
                </c:pt>
                <c:pt idx="100">
                  <c:v>4.000000000000003</c:v>
                </c:pt>
                <c:pt idx="101">
                  <c:v>4.100000000000002</c:v>
                </c:pt>
                <c:pt idx="102">
                  <c:v>4.200000000000002</c:v>
                </c:pt>
                <c:pt idx="103">
                  <c:v>4.300000000000002</c:v>
                </c:pt>
                <c:pt idx="104">
                  <c:v>4.400000000000001</c:v>
                </c:pt>
                <c:pt idx="105">
                  <c:v>4.500000000000001</c:v>
                </c:pt>
                <c:pt idx="106">
                  <c:v>4.6000000000000005</c:v>
                </c:pt>
                <c:pt idx="107">
                  <c:v>4.7</c:v>
                </c:pt>
                <c:pt idx="108">
                  <c:v>4.8</c:v>
                </c:pt>
                <c:pt idx="109">
                  <c:v>4.8999999999999995</c:v>
                </c:pt>
                <c:pt idx="110">
                  <c:v>4.999999999999999</c:v>
                </c:pt>
                <c:pt idx="111">
                  <c:v>5.249999999999999</c:v>
                </c:pt>
                <c:pt idx="112">
                  <c:v>5.499999999999999</c:v>
                </c:pt>
                <c:pt idx="113">
                  <c:v>5.749999999999999</c:v>
                </c:pt>
                <c:pt idx="114">
                  <c:v>5.999999999999999</c:v>
                </c:pt>
                <c:pt idx="115">
                  <c:v>6.249999999999999</c:v>
                </c:pt>
                <c:pt idx="116">
                  <c:v>6.499999999999999</c:v>
                </c:pt>
                <c:pt idx="117">
                  <c:v>6.749999999999999</c:v>
                </c:pt>
                <c:pt idx="118">
                  <c:v>6.999999999999999</c:v>
                </c:pt>
                <c:pt idx="119">
                  <c:v>7.249999999999999</c:v>
                </c:pt>
                <c:pt idx="120">
                  <c:v>7.499999999999999</c:v>
                </c:pt>
                <c:pt idx="121">
                  <c:v>7.749999999999999</c:v>
                </c:pt>
                <c:pt idx="122">
                  <c:v>7.999999999999999</c:v>
                </c:pt>
                <c:pt idx="123">
                  <c:v>8.25</c:v>
                </c:pt>
                <c:pt idx="124">
                  <c:v>8.5</c:v>
                </c:pt>
                <c:pt idx="125">
                  <c:v>8.75</c:v>
                </c:pt>
                <c:pt idx="126">
                  <c:v>9</c:v>
                </c:pt>
                <c:pt idx="127">
                  <c:v>9.25</c:v>
                </c:pt>
                <c:pt idx="128">
                  <c:v>9.5</c:v>
                </c:pt>
                <c:pt idx="129">
                  <c:v>9.75</c:v>
                </c:pt>
                <c:pt idx="130">
                  <c:v>10</c:v>
                </c:pt>
                <c:pt idx="131">
                  <c:v>15</c:v>
                </c:pt>
                <c:pt idx="132">
                  <c:v>20</c:v>
                </c:pt>
                <c:pt idx="133">
                  <c:v>25</c:v>
                </c:pt>
                <c:pt idx="134">
                  <c:v>30</c:v>
                </c:pt>
                <c:pt idx="135">
                  <c:v>35</c:v>
                </c:pt>
                <c:pt idx="136">
                  <c:v>40</c:v>
                </c:pt>
                <c:pt idx="137">
                  <c:v>45</c:v>
                </c:pt>
                <c:pt idx="138">
                  <c:v>50</c:v>
                </c:pt>
                <c:pt idx="139">
                  <c:v>55</c:v>
                </c:pt>
                <c:pt idx="140">
                  <c:v>60</c:v>
                </c:pt>
                <c:pt idx="141">
                  <c:v>65</c:v>
                </c:pt>
                <c:pt idx="142">
                  <c:v>70</c:v>
                </c:pt>
                <c:pt idx="143">
                  <c:v>75</c:v>
                </c:pt>
                <c:pt idx="144">
                  <c:v>80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100</c:v>
                </c:pt>
              </c:numCache>
            </c:numRef>
          </c:xVal>
          <c:yVal>
            <c:numRef>
              <c:f>'f特'!$T$19:$T$167</c:f>
              <c:numCache>
                <c:ptCount val="149"/>
                <c:pt idx="0">
                  <c:v>0.17881101767516308</c:v>
                </c:pt>
                <c:pt idx="1">
                  <c:v>0.175273261605636</c:v>
                </c:pt>
                <c:pt idx="2">
                  <c:v>0.16155610996845535</c:v>
                </c:pt>
                <c:pt idx="3">
                  <c:v>0.1402054937004508</c:v>
                </c:pt>
                <c:pt idx="4">
                  <c:v>0.11337374177788206</c:v>
                </c:pt>
                <c:pt idx="5">
                  <c:v>0.08383987970362902</c:v>
                </c:pt>
                <c:pt idx="6">
                  <c:v>0.054768757472894905</c:v>
                </c:pt>
                <c:pt idx="7">
                  <c:v>0.0294037358931553</c:v>
                </c:pt>
                <c:pt idx="8">
                  <c:v>0.010712328100194235</c:v>
                </c:pt>
                <c:pt idx="9">
                  <c:v>0.0010210521645527672</c:v>
                </c:pt>
                <c:pt idx="10">
                  <c:v>0.0016902293653783176</c:v>
                </c:pt>
                <c:pt idx="11">
                  <c:v>0.01288462513254096</c:v>
                </c:pt>
                <c:pt idx="12">
                  <c:v>0.03348670433989547</c:v>
                </c:pt>
                <c:pt idx="13">
                  <c:v>0.06117629321927116</c:v>
                </c:pt>
                <c:pt idx="14">
                  <c:v>0.09267041153638775</c:v>
                </c:pt>
                <c:pt idx="15">
                  <c:v>0.12409021872096124</c:v>
                </c:pt>
                <c:pt idx="16">
                  <c:v>0.15140680987063787</c:v>
                </c:pt>
                <c:pt idx="17">
                  <c:v>0.1709163396383753</c:v>
                </c:pt>
                <c:pt idx="18">
                  <c:v>0.17970333498241606</c:v>
                </c:pt>
                <c:pt idx="19">
                  <c:v>0.17606084968260463</c:v>
                </c:pt>
                <c:pt idx="20">
                  <c:v>0.1598389434532484</c:v>
                </c:pt>
                <c:pt idx="21">
                  <c:v>0.13268340550856217</c:v>
                </c:pt>
                <c:pt idx="22">
                  <c:v>0.09810462014222665</c:v>
                </c:pt>
                <c:pt idx="23">
                  <c:v>0.061290169923596</c:v>
                </c:pt>
                <c:pt idx="24">
                  <c:v>0.028563779477506664</c:v>
                </c:pt>
                <c:pt idx="25">
                  <c:v>0.00642772410079451</c:v>
                </c:pt>
                <c:pt idx="26">
                  <c:v>0.0002334455507589876</c:v>
                </c:pt>
                <c:pt idx="27">
                  <c:v>0.012700787706031879</c:v>
                </c:pt>
                <c:pt idx="28">
                  <c:v>0.042683221020515194</c:v>
                </c:pt>
                <c:pt idx="29">
                  <c:v>0.08464182654294672</c:v>
                </c:pt>
                <c:pt idx="30">
                  <c:v>0.1291697659439683</c:v>
                </c:pt>
                <c:pt idx="31">
                  <c:v>0.16465296638711938</c:v>
                </c:pt>
                <c:pt idx="32">
                  <c:v>0.17991527301370247</c:v>
                </c:pt>
                <c:pt idx="33">
                  <c:v>0.16757631085794705</c:v>
                </c:pt>
                <c:pt idx="34">
                  <c:v>0.12773157539518856</c:v>
                </c:pt>
                <c:pt idx="35">
                  <c:v>0.07108744665319486</c:v>
                </c:pt>
                <c:pt idx="36">
                  <c:v>0.019478991818916536</c:v>
                </c:pt>
                <c:pt idx="37">
                  <c:v>0.00021204596900891654</c:v>
                </c:pt>
                <c:pt idx="38">
                  <c:v>0.03153986640130679</c:v>
                </c:pt>
                <c:pt idx="39">
                  <c:v>0.10358196778122258</c:v>
                </c:pt>
                <c:pt idx="40">
                  <c:v>0.16967146985996132</c:v>
                </c:pt>
                <c:pt idx="41">
                  <c:v>0.16645308532512476</c:v>
                </c:pt>
                <c:pt idx="42">
                  <c:v>0.07420644175865714</c:v>
                </c:pt>
                <c:pt idx="43">
                  <c:v>2.1222728671697533E-05</c:v>
                </c:pt>
                <c:pt idx="44">
                  <c:v>0.10806946494803982</c:v>
                </c:pt>
                <c:pt idx="45">
                  <c:v>0.13603836432304087</c:v>
                </c:pt>
                <c:pt idx="46">
                  <c:v>0.5493734133253638</c:v>
                </c:pt>
                <c:pt idx="47">
                  <c:v>8.653056209592533</c:v>
                </c:pt>
                <c:pt idx="48">
                  <c:v>18.856430485351254</c:v>
                </c:pt>
                <c:pt idx="49">
                  <c:v>27.86504912473635</c:v>
                </c:pt>
                <c:pt idx="50">
                  <c:v>36.21677737587018</c:v>
                </c:pt>
                <c:pt idx="51">
                  <c:v>44.405186466821895</c:v>
                </c:pt>
                <c:pt idx="52">
                  <c:v>52.89297610906803</c:v>
                </c:pt>
                <c:pt idx="53">
                  <c:v>62.37637636546896</c:v>
                </c:pt>
                <c:pt idx="54">
                  <c:v>74.76586085191622</c:v>
                </c:pt>
                <c:pt idx="55">
                  <c:v>99.7981146160937</c:v>
                </c:pt>
                <c:pt idx="56">
                  <c:v>86.16935951985687</c:v>
                </c:pt>
                <c:pt idx="57">
                  <c:v>89.54278627749048</c:v>
                </c:pt>
                <c:pt idx="58">
                  <c:v>106.95291458039621</c:v>
                </c:pt>
                <c:pt idx="59">
                  <c:v>93.49421942560957</c:v>
                </c:pt>
                <c:pt idx="60">
                  <c:v>88.27951893410385</c:v>
                </c:pt>
                <c:pt idx="61">
                  <c:v>86.49044008064443</c:v>
                </c:pt>
                <c:pt idx="62">
                  <c:v>86.1952715332208</c:v>
                </c:pt>
                <c:pt idx="63">
                  <c:v>86.87646520621752</c:v>
                </c:pt>
                <c:pt idx="64">
                  <c:v>88.39897038373273</c:v>
                </c:pt>
                <c:pt idx="65">
                  <c:v>90.87184523342815</c:v>
                </c:pt>
                <c:pt idx="66">
                  <c:v>94.81270806794907</c:v>
                </c:pt>
                <c:pt idx="67">
                  <c:v>102.43911921338105</c:v>
                </c:pt>
                <c:pt idx="68">
                  <c:v>111.4478316315922</c:v>
                </c:pt>
                <c:pt idx="69">
                  <c:v>98.31971087913388</c:v>
                </c:pt>
                <c:pt idx="70">
                  <c:v>93.72716511408541</c:v>
                </c:pt>
                <c:pt idx="71">
                  <c:v>91.08164304051974</c:v>
                </c:pt>
                <c:pt idx="72">
                  <c:v>89.34895478515953</c:v>
                </c:pt>
                <c:pt idx="73">
                  <c:v>88.15791167909786</c:v>
                </c:pt>
                <c:pt idx="74">
                  <c:v>87.33118065639084</c:v>
                </c:pt>
                <c:pt idx="75">
                  <c:v>86.7698220139556</c:v>
                </c:pt>
                <c:pt idx="76">
                  <c:v>86.40017907114174</c:v>
                </c:pt>
                <c:pt idx="77">
                  <c:v>88.61646229337849</c:v>
                </c:pt>
                <c:pt idx="78">
                  <c:v>93.38583150863805</c:v>
                </c:pt>
                <c:pt idx="79">
                  <c:v>105.5388378785263</c:v>
                </c:pt>
                <c:pt idx="80">
                  <c:v>100.72553552120726</c:v>
                </c:pt>
                <c:pt idx="81">
                  <c:v>93.45541980550922</c:v>
                </c:pt>
                <c:pt idx="82">
                  <c:v>90.24863619542279</c:v>
                </c:pt>
                <c:pt idx="83">
                  <c:v>88.43824067094681</c:v>
                </c:pt>
                <c:pt idx="84">
                  <c:v>87.3463971420906</c:v>
                </c:pt>
                <c:pt idx="85">
                  <c:v>86.69233147435348</c:v>
                </c:pt>
                <c:pt idx="86">
                  <c:v>86.33174007759783</c:v>
                </c:pt>
                <c:pt idx="87">
                  <c:v>86.1807041364226</c:v>
                </c:pt>
                <c:pt idx="88">
                  <c:v>86.18641327157734</c:v>
                </c:pt>
                <c:pt idx="89">
                  <c:v>86.3138213996825</c:v>
                </c:pt>
                <c:pt idx="90">
                  <c:v>86.53881983371821</c:v>
                </c:pt>
                <c:pt idx="91">
                  <c:v>86.84444152197682</c:v>
                </c:pt>
                <c:pt idx="92">
                  <c:v>87.2186169724449</c:v>
                </c:pt>
                <c:pt idx="93">
                  <c:v>87.6527870058071</c:v>
                </c:pt>
                <c:pt idx="94">
                  <c:v>88.14101973924627</c:v>
                </c:pt>
                <c:pt idx="95">
                  <c:v>88.67944216973909</c:v>
                </c:pt>
                <c:pt idx="96">
                  <c:v>89.2658803719697</c:v>
                </c:pt>
                <c:pt idx="97">
                  <c:v>89.89964850540836</c:v>
                </c:pt>
                <c:pt idx="98">
                  <c:v>90.58145463839688</c:v>
                </c:pt>
                <c:pt idx="99">
                  <c:v>91.31341043752823</c:v>
                </c:pt>
                <c:pt idx="100">
                  <c:v>92.0991476332395</c:v>
                </c:pt>
                <c:pt idx="101">
                  <c:v>92.94406114548123</c:v>
                </c:pt>
                <c:pt idx="102">
                  <c:v>93.85572167721683</c:v>
                </c:pt>
                <c:pt idx="103">
                  <c:v>94.84453709040865</c:v>
                </c:pt>
                <c:pt idx="104">
                  <c:v>95.92480658395482</c:v>
                </c:pt>
                <c:pt idx="105">
                  <c:v>97.11643588309354</c:v>
                </c:pt>
                <c:pt idx="106">
                  <c:v>98.4478384258175</c:v>
                </c:pt>
                <c:pt idx="107">
                  <c:v>99.96112405005357</c:v>
                </c:pt>
                <c:pt idx="108">
                  <c:v>101.72210766872901</c:v>
                </c:pt>
                <c:pt idx="109">
                  <c:v>103.84171444288073</c:v>
                </c:pt>
                <c:pt idx="110">
                  <c:v>106.52902048166195</c:v>
                </c:pt>
                <c:pt idx="111">
                  <c:v>122.86994944212492</c:v>
                </c:pt>
                <c:pt idx="112">
                  <c:v>110.73211556575282</c:v>
                </c:pt>
                <c:pt idx="113">
                  <c:v>104.16199130013044</c:v>
                </c:pt>
                <c:pt idx="114">
                  <c:v>100.74968369967075</c:v>
                </c:pt>
                <c:pt idx="115">
                  <c:v>98.50512612720662</c:v>
                </c:pt>
                <c:pt idx="116">
                  <c:v>96.87121210365842</c:v>
                </c:pt>
                <c:pt idx="117">
                  <c:v>95.61136830424795</c:v>
                </c:pt>
                <c:pt idx="118">
                  <c:v>94.60289173170241</c:v>
                </c:pt>
                <c:pt idx="119">
                  <c:v>93.77395831722103</c:v>
                </c:pt>
                <c:pt idx="120">
                  <c:v>93.07894861181198</c:v>
                </c:pt>
                <c:pt idx="121">
                  <c:v>92.48712678453018</c:v>
                </c:pt>
                <c:pt idx="122">
                  <c:v>91.97683981787762</c:v>
                </c:pt>
                <c:pt idx="123">
                  <c:v>91.53229108341131</c:v>
                </c:pt>
                <c:pt idx="124">
                  <c:v>91.14162805074058</c:v>
                </c:pt>
                <c:pt idx="125">
                  <c:v>90.79574987166691</c:v>
                </c:pt>
                <c:pt idx="126">
                  <c:v>90.48753234624485</c:v>
                </c:pt>
                <c:pt idx="127">
                  <c:v>90.21130646233783</c:v>
                </c:pt>
                <c:pt idx="128">
                  <c:v>89.96249714118427</c:v>
                </c:pt>
                <c:pt idx="129">
                  <c:v>89.73736662661098</c:v>
                </c:pt>
                <c:pt idx="130">
                  <c:v>89.5328282126527</c:v>
                </c:pt>
                <c:pt idx="131">
                  <c:v>87.54596691306169</c:v>
                </c:pt>
                <c:pt idx="132">
                  <c:v>86.92288622579126</c:v>
                </c:pt>
                <c:pt idx="133">
                  <c:v>86.64505972361242</c:v>
                </c:pt>
                <c:pt idx="134">
                  <c:v>86.49676589996986</c:v>
                </c:pt>
                <c:pt idx="135">
                  <c:v>86.40821381598259</c:v>
                </c:pt>
                <c:pt idx="136">
                  <c:v>86.35108175926595</c:v>
                </c:pt>
                <c:pt idx="137">
                  <c:v>86.31206581932872</c:v>
                </c:pt>
                <c:pt idx="138">
                  <c:v>86.28423401238821</c:v>
                </c:pt>
                <c:pt idx="139">
                  <c:v>86.26368223391147</c:v>
                </c:pt>
                <c:pt idx="140">
                  <c:v>86.2480739540548</c:v>
                </c:pt>
                <c:pt idx="141">
                  <c:v>86.23594077092153</c:v>
                </c:pt>
                <c:pt idx="142">
                  <c:v>86.22632199180772</c:v>
                </c:pt>
                <c:pt idx="143">
                  <c:v>86.21856754244317</c:v>
                </c:pt>
                <c:pt idx="144">
                  <c:v>86.21222473725706</c:v>
                </c:pt>
                <c:pt idx="145">
                  <c:v>86.20697045786203</c:v>
                </c:pt>
                <c:pt idx="146">
                  <c:v>86.20256905164476</c:v>
                </c:pt>
                <c:pt idx="147">
                  <c:v>86.19884537389939</c:v>
                </c:pt>
                <c:pt idx="148">
                  <c:v>86.19566705150982</c:v>
                </c:pt>
              </c:numCache>
            </c:numRef>
          </c:yVal>
          <c:smooth val="1"/>
        </c:ser>
        <c:axId val="32002367"/>
        <c:axId val="19585848"/>
      </c:scatterChart>
      <c:valAx>
        <c:axId val="32002367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角周波数[rad/sec]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85848"/>
        <c:crossesAt val="0"/>
        <c:crossBetween val="midCat"/>
        <c:dispUnits/>
        <c:majorUnit val="10"/>
      </c:valAx>
      <c:valAx>
        <c:axId val="1958584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減衰量[dB]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02367"/>
        <c:crossesAt val="0.0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楕円関数フィルタ 周波数特性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n=2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'f特'!$B$19:$B$167</c:f>
              <c:numCache/>
            </c:numRef>
          </c:xVal>
          <c:yVal>
            <c:numRef>
              <c:f>'f特'!$D$19:$D$167</c:f>
              <c:numCache/>
            </c:numRef>
          </c:yVal>
          <c:smooth val="1"/>
        </c:ser>
        <c:ser>
          <c:idx val="1"/>
          <c:order val="1"/>
          <c:tx>
            <c:v>n=4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'f特'!$B$19:$B$167</c:f>
              <c:numCache/>
            </c:numRef>
          </c:xVal>
          <c:yVal>
            <c:numRef>
              <c:f>'f特'!$H$19:$H$167</c:f>
              <c:numCache/>
            </c:numRef>
          </c:yVal>
          <c:smooth val="1"/>
        </c:ser>
        <c:ser>
          <c:idx val="2"/>
          <c:order val="2"/>
          <c:tx>
            <c:v>n=3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'f特'!$B$19:$B$167</c:f>
              <c:numCache/>
            </c:numRef>
          </c:xVal>
          <c:yVal>
            <c:numRef>
              <c:f>'f特'!$F$19:$F$167</c:f>
              <c:numCache/>
            </c:numRef>
          </c:yVal>
          <c:smooth val="1"/>
        </c:ser>
        <c:ser>
          <c:idx val="3"/>
          <c:order val="3"/>
          <c:tx>
            <c:v>n=5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'f特'!$B$19:$B$167</c:f>
              <c:numCache/>
            </c:numRef>
          </c:xVal>
          <c:yVal>
            <c:numRef>
              <c:f>'f特'!$J$19:$J$167</c:f>
              <c:numCache/>
            </c:numRef>
          </c:yVal>
          <c:smooth val="1"/>
        </c:ser>
        <c:ser>
          <c:idx val="4"/>
          <c:order val="4"/>
          <c:tx>
            <c:v>n=6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'f特'!$B$19:$B$167</c:f>
              <c:numCache/>
            </c:numRef>
          </c:xVal>
          <c:yVal>
            <c:numRef>
              <c:f>'f特'!$L$19:$L$167</c:f>
              <c:numCache/>
            </c:numRef>
          </c:yVal>
          <c:smooth val="1"/>
        </c:ser>
        <c:ser>
          <c:idx val="5"/>
          <c:order val="5"/>
          <c:tx>
            <c:v>n=7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'f特'!$B$19:$B$167</c:f>
              <c:numCache/>
            </c:numRef>
          </c:xVal>
          <c:yVal>
            <c:numRef>
              <c:f>'f特'!$N$19:$N$167</c:f>
              <c:numCache/>
            </c:numRef>
          </c:yVal>
          <c:smooth val="1"/>
        </c:ser>
        <c:ser>
          <c:idx val="6"/>
          <c:order val="6"/>
          <c:tx>
            <c:v>n=8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'f特'!$B$19:$B$167</c:f>
              <c:numCache/>
            </c:numRef>
          </c:xVal>
          <c:yVal>
            <c:numRef>
              <c:f>'f特'!$P$19:$P$167</c:f>
              <c:numCache/>
            </c:numRef>
          </c:yVal>
          <c:smooth val="1"/>
        </c:ser>
        <c:ser>
          <c:idx val="7"/>
          <c:order val="7"/>
          <c:tx>
            <c:v>n=9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'f特'!$B$19:$B$167</c:f>
              <c:numCache/>
            </c:numRef>
          </c:xVal>
          <c:yVal>
            <c:numRef>
              <c:f>'f特'!$R$19:$R$167</c:f>
              <c:numCache/>
            </c:numRef>
          </c:yVal>
          <c:smooth val="1"/>
        </c:ser>
        <c:ser>
          <c:idx val="8"/>
          <c:order val="8"/>
          <c:tx>
            <c:v>n=10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'f特'!$B$19:$B$167</c:f>
              <c:numCache/>
            </c:numRef>
          </c:xVal>
          <c:yVal>
            <c:numRef>
              <c:f>'f特'!$T$19:$T$167</c:f>
              <c:numCache/>
            </c:numRef>
          </c:yVal>
          <c:smooth val="1"/>
        </c:ser>
        <c:axId val="42054905"/>
        <c:axId val="42949826"/>
      </c:scatterChart>
      <c:valAx>
        <c:axId val="4205490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角周波数[rad/sec]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949826"/>
        <c:crossesAt val="0"/>
        <c:crossBetween val="midCat"/>
        <c:dispUnits/>
        <c:majorUnit val="10"/>
      </c:valAx>
      <c:valAx>
        <c:axId val="4294982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減衰量[dB]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054905"/>
        <c:crossesAt val="0.0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楕円関数LPF n=7、ρ=20%、Ωs=1.19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'f特'!$B$19:$B$129</c:f>
              <c:numCache/>
            </c:numRef>
          </c:xVal>
          <c:yVal>
            <c:numRef>
              <c:f>'f特'!$N$19:$N$129</c:f>
              <c:numCache/>
            </c:numRef>
          </c:yVal>
          <c:smooth val="1"/>
        </c:ser>
        <c:axId val="51004115"/>
        <c:axId val="56383852"/>
      </c:scatterChart>
      <c:valAx>
        <c:axId val="51004115"/>
        <c:scaling>
          <c:orientation val="minMax"/>
          <c:max val="4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角周波数[rad/s]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383852"/>
        <c:crosses val="autoZero"/>
        <c:crossBetween val="midCat"/>
        <c:dispUnits/>
        <c:majorUnit val="0.2"/>
      </c:valAx>
      <c:valAx>
        <c:axId val="563838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減衰量[dB]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04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反射係数とSWR、リップル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SWR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'SWR,Ripple'!$F$4:$F$37</c:f>
              <c:numCache/>
            </c:numRef>
          </c:xVal>
          <c:yVal>
            <c:numRef>
              <c:f>'SWR,Ripple'!$G$4:$G$37</c:f>
              <c:numCache/>
            </c:numRef>
          </c:yVal>
          <c:smooth val="1"/>
        </c:ser>
        <c:ser>
          <c:idx val="1"/>
          <c:order val="1"/>
          <c:tx>
            <c:v>リップル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'SWR,Ripple'!$F$4:$F$37</c:f>
              <c:numCache/>
            </c:numRef>
          </c:xVal>
          <c:yVal>
            <c:numRef>
              <c:f>'SWR,Ripple'!$H$4:$H$37</c:f>
              <c:numCache/>
            </c:numRef>
          </c:yVal>
          <c:smooth val="1"/>
        </c:ser>
        <c:axId val="37692621"/>
        <c:axId val="3689270"/>
      </c:scatterChart>
      <c:valAx>
        <c:axId val="3769262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反射係数[%]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9270"/>
        <c:crosses val="autoZero"/>
        <c:crossBetween val="midCat"/>
        <c:dispUnits/>
      </c:valAx>
      <c:valAx>
        <c:axId val="36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SWR、リップル[dB]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92621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29</xdr:row>
      <xdr:rowOff>47625</xdr:rowOff>
    </xdr:from>
    <xdr:to>
      <xdr:col>23</xdr:col>
      <xdr:colOff>114300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6410325" y="4581525"/>
        <a:ext cx="62960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15</xdr:row>
      <xdr:rowOff>161925</xdr:rowOff>
    </xdr:from>
    <xdr:to>
      <xdr:col>29</xdr:col>
      <xdr:colOff>19050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3677900" y="2505075"/>
        <a:ext cx="6153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124</xdr:row>
      <xdr:rowOff>123825</xdr:rowOff>
    </xdr:from>
    <xdr:to>
      <xdr:col>19</xdr:col>
      <xdr:colOff>619125</xdr:colOff>
      <xdr:row>158</xdr:row>
      <xdr:rowOff>85725</xdr:rowOff>
    </xdr:to>
    <xdr:graphicFrame>
      <xdr:nvGraphicFramePr>
        <xdr:cNvPr id="2" name="Chart 2"/>
        <xdr:cNvGraphicFramePr/>
      </xdr:nvGraphicFramePr>
      <xdr:xfrm>
        <a:off x="4476750" y="19116675"/>
        <a:ext cx="89820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</xdr:row>
      <xdr:rowOff>47625</xdr:rowOff>
    </xdr:from>
    <xdr:to>
      <xdr:col>18</xdr:col>
      <xdr:colOff>85725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276850" y="209550"/>
        <a:ext cx="6600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9"/>
  <sheetViews>
    <sheetView workbookViewId="0" topLeftCell="A1">
      <selection activeCell="G5" sqref="G5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3" width="4.75390625" style="0" customWidth="1"/>
    <col min="4" max="8" width="7.75390625" style="0" customWidth="1"/>
    <col min="9" max="10" width="7.75390625" style="0" bestFit="1" customWidth="1"/>
    <col min="11" max="11" width="8.75390625" style="0" bestFit="1" customWidth="1"/>
    <col min="12" max="28" width="7.75390625" style="0" bestFit="1" customWidth="1"/>
  </cols>
  <sheetData>
    <row r="1" ht="12.75" thickBot="1"/>
    <row r="2" spans="2:16" ht="13.5" thickBot="1" thickTop="1">
      <c r="B2" s="131" t="s">
        <v>39</v>
      </c>
      <c r="C2" s="113"/>
      <c r="D2" s="113"/>
      <c r="E2" s="132"/>
      <c r="F2" s="7" t="s">
        <v>8</v>
      </c>
      <c r="G2" s="6" t="s">
        <v>20</v>
      </c>
      <c r="H2" s="6" t="s">
        <v>9</v>
      </c>
      <c r="I2" s="113" t="s">
        <v>40</v>
      </c>
      <c r="J2" s="113"/>
      <c r="K2" s="113"/>
      <c r="L2" s="114"/>
      <c r="N2" s="110" t="s">
        <v>41</v>
      </c>
      <c r="O2" t="s">
        <v>10</v>
      </c>
      <c r="P2">
        <f>G4/G5</f>
        <v>0.8403361344537815</v>
      </c>
    </row>
    <row r="3" spans="2:16" ht="12">
      <c r="B3" s="127" t="s">
        <v>0</v>
      </c>
      <c r="C3" s="115"/>
      <c r="D3" s="115"/>
      <c r="E3" s="99"/>
      <c r="F3" s="8" t="s">
        <v>4</v>
      </c>
      <c r="G3" s="4">
        <v>0.18</v>
      </c>
      <c r="H3" s="4" t="s">
        <v>1</v>
      </c>
      <c r="I3" s="115"/>
      <c r="J3" s="115"/>
      <c r="K3" s="115"/>
      <c r="L3" s="116"/>
      <c r="N3" s="110"/>
      <c r="O3" t="s">
        <v>11</v>
      </c>
      <c r="P3">
        <f>(1-(1-P2^2)^(1/4))/(1+(1-P2^2)^(1/4))/2</f>
        <v>0.0759535635170655</v>
      </c>
    </row>
    <row r="4" spans="2:16" ht="12">
      <c r="B4" s="126" t="s">
        <v>3</v>
      </c>
      <c r="C4" s="117"/>
      <c r="D4" s="117"/>
      <c r="E4" s="100"/>
      <c r="F4" s="9" t="s">
        <v>5</v>
      </c>
      <c r="G4" s="2">
        <v>1</v>
      </c>
      <c r="H4" s="2" t="s">
        <v>46</v>
      </c>
      <c r="I4" s="117" t="s">
        <v>18</v>
      </c>
      <c r="J4" s="117"/>
      <c r="K4" s="117"/>
      <c r="L4" s="118"/>
      <c r="N4" s="110"/>
      <c r="O4" t="s">
        <v>12</v>
      </c>
      <c r="P4">
        <f>P3+2*P3^5+15*P3^9+150*P3^13+1707*P3^17+20291*P3^21+26861*P3^25</f>
        <v>0.07595862035683575</v>
      </c>
    </row>
    <row r="5" spans="2:16" ht="12.75" thickBot="1">
      <c r="B5" s="101" t="s">
        <v>7</v>
      </c>
      <c r="C5" s="119"/>
      <c r="D5" s="119"/>
      <c r="E5" s="69"/>
      <c r="F5" s="10" t="s">
        <v>6</v>
      </c>
      <c r="G5" s="3">
        <v>1.19</v>
      </c>
      <c r="H5" s="3" t="s">
        <v>46</v>
      </c>
      <c r="I5" s="119"/>
      <c r="J5" s="119"/>
      <c r="K5" s="119"/>
      <c r="L5" s="120"/>
      <c r="N5" s="110"/>
      <c r="O5" t="s">
        <v>13</v>
      </c>
      <c r="P5">
        <f>1/PI()*LOG((10^(G3/20)+1)/(10^(G3/20)-1),2.7182818)</f>
        <v>1.4545747254960912</v>
      </c>
    </row>
    <row r="6" ht="12.75" thickTop="1"/>
    <row r="7" ht="12.75" thickBot="1">
      <c r="B7" t="s">
        <v>43</v>
      </c>
    </row>
    <row r="8" spans="2:28" ht="12.75" thickTop="1">
      <c r="B8" s="130" t="s">
        <v>15</v>
      </c>
      <c r="C8" s="106"/>
      <c r="D8" s="19">
        <v>2</v>
      </c>
      <c r="E8" s="16">
        <v>3</v>
      </c>
      <c r="F8" s="104">
        <v>4</v>
      </c>
      <c r="G8" s="106"/>
      <c r="H8" s="104">
        <v>5</v>
      </c>
      <c r="I8" s="106"/>
      <c r="J8" s="104">
        <v>6</v>
      </c>
      <c r="K8" s="105"/>
      <c r="L8" s="106"/>
      <c r="M8" s="104">
        <v>7</v>
      </c>
      <c r="N8" s="105"/>
      <c r="O8" s="106"/>
      <c r="P8" s="104">
        <v>8</v>
      </c>
      <c r="Q8" s="105"/>
      <c r="R8" s="105"/>
      <c r="S8" s="106"/>
      <c r="T8" s="104">
        <v>9</v>
      </c>
      <c r="U8" s="105"/>
      <c r="V8" s="105"/>
      <c r="W8" s="106"/>
      <c r="X8" s="104">
        <v>10</v>
      </c>
      <c r="Y8" s="105"/>
      <c r="Z8" s="105"/>
      <c r="AA8" s="105"/>
      <c r="AB8" s="107"/>
    </row>
    <row r="9" spans="2:28" ht="12.75" thickBot="1">
      <c r="B9" s="128" t="s">
        <v>16</v>
      </c>
      <c r="C9" s="129"/>
      <c r="D9" s="20">
        <v>1</v>
      </c>
      <c r="E9" s="21">
        <v>2</v>
      </c>
      <c r="F9" s="22">
        <v>1</v>
      </c>
      <c r="G9" s="23">
        <v>3</v>
      </c>
      <c r="H9" s="21">
        <v>2</v>
      </c>
      <c r="I9" s="18">
        <v>4</v>
      </c>
      <c r="J9" s="22">
        <v>1</v>
      </c>
      <c r="K9" s="24">
        <v>3</v>
      </c>
      <c r="L9" s="23">
        <v>5</v>
      </c>
      <c r="M9" s="22">
        <v>2</v>
      </c>
      <c r="N9" s="24">
        <v>4</v>
      </c>
      <c r="O9" s="23">
        <v>6</v>
      </c>
      <c r="P9" s="22">
        <v>1</v>
      </c>
      <c r="Q9" s="24">
        <v>3</v>
      </c>
      <c r="R9" s="24">
        <v>5</v>
      </c>
      <c r="S9" s="23">
        <v>7</v>
      </c>
      <c r="T9" s="22">
        <v>2</v>
      </c>
      <c r="U9" s="24">
        <v>4</v>
      </c>
      <c r="V9" s="24">
        <v>6</v>
      </c>
      <c r="W9" s="23">
        <v>8</v>
      </c>
      <c r="X9" s="22">
        <v>1</v>
      </c>
      <c r="Y9" s="24">
        <v>3</v>
      </c>
      <c r="Z9" s="24">
        <v>5</v>
      </c>
      <c r="AA9" s="24">
        <v>7</v>
      </c>
      <c r="AB9" s="25">
        <v>9</v>
      </c>
    </row>
    <row r="10" spans="2:28" ht="12">
      <c r="B10" s="125" t="s">
        <v>14</v>
      </c>
      <c r="C10" s="26">
        <v>1</v>
      </c>
      <c r="D10" s="27">
        <f aca="true" t="shared" si="0" ref="D10:F25">(1+$P$4^(4*$C10)-2*$P$4^(2*$C10)*COS(PI()*D$9/D$8))/(1+$P$4^(4*$C10-2)-2*$P$4^(2*$C10-1)*COS(PI()*D$9/D$8))</f>
        <v>0.9942964852078996</v>
      </c>
      <c r="E10" s="28">
        <f t="shared" si="0"/>
        <v>0.9298110916496783</v>
      </c>
      <c r="F10" s="29">
        <f t="shared" si="0"/>
        <v>1.1041085231910843</v>
      </c>
      <c r="G10" s="30">
        <f>(1+$P$4^(4*$C10)-2*$P$4^(2*$C10)*COS(PI()*G$9/F$8))/(1+$P$4^(4*$C10-2)-2*$P$4^(2*$C10-1)*COS(PI()*G$9/F$8))</f>
        <v>0.9056779217223914</v>
      </c>
      <c r="H10" s="31">
        <f aca="true" t="shared" si="1" ref="H10:H25">(1+$P$4^(4*$C10)-2*$P$4^(2*$C10)*COS(PI()*H$9/H$8))/(1+$P$4^(4*$C10-2)-2*$P$4^(2*$C10-1)*COS(PI()*H$9/H$8))</f>
        <v>1.039259218552167</v>
      </c>
      <c r="I10" s="32">
        <f>(1+$P$4^(4*$C10)-2*$P$4^(2*$C10)*COS(PI()*I$9/H$8))/(1+$P$4^(4*$C10-2)-2*$P$4^(2*$C10-1)*COS(PI()*I$9/H$8))</f>
        <v>0.8942967310477533</v>
      </c>
      <c r="J10" s="29">
        <f aca="true" t="shared" si="2" ref="J10:J25">(1+$P$4^(4*$C10)-2*$P$4^(2*$C10)*COS(PI()*J$9/J$8))/(1+$P$4^(4*$C10-2)-2*$P$4^(2*$C10-1)*COS(PI()*J$9/J$8))</f>
        <v>1.1325024036214615</v>
      </c>
      <c r="K10" s="33">
        <f>(1+$P$4^(4*$C10)-2*$P$4^(2*$C10)*COS(PI()*K$9/J$8))/(1+$P$4^(4*$C10-2)-2*$P$4^(2*$C10-1)*COS(PI()*K$9/J$8))</f>
        <v>0.9942964852078996</v>
      </c>
      <c r="L10" s="30">
        <f>(1+$P$4^(4*$C10)-2*$P$4^(2*$C10)*COS(PI()*L$9/J$8))/(1+$P$4^(4*$C10-2)-2*$P$4^(2*$C10-1)*COS(PI()*L$9/J$8))</f>
        <v>0.8880652571545133</v>
      </c>
      <c r="M10" s="29">
        <f aca="true" t="shared" si="3" ref="M10:M25">(1+$P$4^(4*$C10)-2*$P$4^(2*$C10)*COS(PI()*M$9/M$8))/(1+$P$4^(4*$C10-2)-2*$P$4^(2*$C10-1)*COS(PI()*M$9/M$8))</f>
        <v>1.0897729403800829</v>
      </c>
      <c r="N10" s="33">
        <f>(1+$P$4^(4*$C10)-2*$P$4^(2*$C10)*COS(PI()*N$9/M$8))/(1+$P$4^(4*$C10-2)-2*$P$4^(2*$C10-1)*COS(PI()*N$9/M$8))</f>
        <v>0.9644340775184093</v>
      </c>
      <c r="O10" s="30">
        <f>(1+$P$4^(4*$C10)-2*$P$4^(2*$C10)*COS(PI()*O$9/M$8))/(1+$P$4^(4*$C10-2)-2*$P$4^(2*$C10-1)*COS(PI()*O$9/M$8))</f>
        <v>0.8842923532986812</v>
      </c>
      <c r="P10" s="29">
        <f aca="true" t="shared" si="4" ref="P10:P25">(1+$P$4^(4*$C10)-2*$P$4^(2*$C10)*COS(PI()*P$9/P$8))/(1+$P$4^(4*$C10-2)-2*$P$4^(2*$C10-1)*COS(PI()*P$9/P$8))</f>
        <v>1.1432325033320865</v>
      </c>
      <c r="Q10" s="33">
        <f>(1+$P$4^(4*$C10)-2*$P$4^(2*$C10)*COS(PI()*Q$9/P$8))/(1+$P$4^(4*$C10-2)-2*$P$4^(2*$C10-1)*COS(PI()*Q$9/P$8))</f>
        <v>1.0506354431831895</v>
      </c>
      <c r="R10" s="33">
        <f>(1+$P$4^(4*$C10)-2*$P$4^(2*$C10)*COS(PI()*R$9/P$8))/(1+$P$4^(4*$C10-2)-2*$P$4^(2*$C10-1)*COS(PI()*R$9/P$8))</f>
        <v>0.9441147136595208</v>
      </c>
      <c r="S10" s="30">
        <f>(1+$P$4^(4*$C10)-2*$P$4^(2*$C10)*COS(PI()*S$9/P$8))/(1+$P$4^(4*$C10-2)-2*$P$4^(2*$C10-1)*COS(PI()*S$9/P$8))</f>
        <v>0.8818376203689079</v>
      </c>
      <c r="T10" s="29">
        <f aca="true" t="shared" si="5" ref="T10:T25">(1+$P$4^(4*$C10)-2*$P$4^(2*$C10)*COS(PI()*T$9/T$8))/(1+$P$4^(4*$C10-2)-2*$P$4^(2*$C10-1)*COS(PI()*T$9/T$8))</f>
        <v>1.1144590400640828</v>
      </c>
      <c r="U10" s="33">
        <f>(1+$P$4^(4*$C10)-2*$P$4^(2*$C10)*COS(PI()*U$9/T$8))/(1+$P$4^(4*$C10-2)-2*$P$4^(2*$C10-1)*COS(PI()*U$9/T$8))</f>
        <v>1.0190321914653102</v>
      </c>
      <c r="V10" s="33">
        <f>(1+$P$4^(4*$C10)-2*$P$4^(2*$C10)*COS(PI()*V$9/T$8))/(1+$P$4^(4*$C10-2)-2*$P$4^(2*$C10-1)*COS(PI()*V$9/T$8))</f>
        <v>0.9298110916496783</v>
      </c>
      <c r="W10" s="30">
        <f>(1+$P$4^(4*$C10)-2*$P$4^(2*$C10)*COS(PI()*W$9/T$8))/(1+$P$4^(4*$C10-2)-2*$P$4^(2*$C10-1)*COS(PI()*W$9/T$8))</f>
        <v>0.8801520260418958</v>
      </c>
      <c r="X10" s="29">
        <f aca="true" t="shared" si="6" ref="X10:X25">(1+$P$4^(4*$C10)-2*$P$4^(2*$C10)*COS(PI()*X$9/X$8))/(1+$P$4^(4*$C10-2)-2*$P$4^(2*$C10-1)*COS(PI()*X$9/X$8))</f>
        <v>1.1483485664064292</v>
      </c>
      <c r="Y10" s="33">
        <f>(1+$P$4^(4*$C10)-2*$P$4^(2*$C10)*COS(PI()*Y$9/X$8))/(1+$P$4^(4*$C10-2)-2*$P$4^(2*$C10-1)*COS(PI()*Y$9/X$8))</f>
        <v>1.0837727031444768</v>
      </c>
      <c r="Z10" s="33">
        <f>(1+$P$4^(4*$C10)-2*$P$4^(2*$C10)*COS(PI()*Z$9/X$8))/(1+$P$4^(4*$C10-2)-2*$P$4^(2*$C10-1)*COS(PI()*Z$9/X$8))</f>
        <v>0.9942964852078996</v>
      </c>
      <c r="AA10" s="33">
        <f>(1+$P$4^(4*$C10)-2*$P$4^(2*$C10)*COS(PI()*AA$9/X$8))/(1+$P$4^(4*$C10-2)-2*$P$4^(2*$C10-1)*COS(PI()*AA$9/X$8))</f>
        <v>0.9194125653549742</v>
      </c>
      <c r="AB10" s="34">
        <f>(1+$P$4^(4*$C10)-2*$P$4^(2*$C10)*COS(PI()*AB$9/X$8))/(1+$P$4^(4*$C10-2)-2*$P$4^(2*$C10-1)*COS(PI()*AB$9/X$8))</f>
        <v>0.8789450408015517</v>
      </c>
    </row>
    <row r="11" spans="2:28" ht="12">
      <c r="B11" s="126"/>
      <c r="C11" s="35">
        <f aca="true" t="shared" si="7" ref="C11:C25">C10+1</f>
        <v>2</v>
      </c>
      <c r="D11" s="36">
        <f t="shared" si="0"/>
        <v>0.9999998090369626</v>
      </c>
      <c r="E11" s="37">
        <f t="shared" si="0"/>
        <v>0.9995950168151517</v>
      </c>
      <c r="F11" s="38">
        <f t="shared" si="0"/>
        <v>1.0005728777575926</v>
      </c>
      <c r="G11" s="39">
        <f aca="true" t="shared" si="8" ref="G11:G25">(1+$P$4^(4*$C11)-2*$P$4^(2*$C11)*COS(PI()*G$9/F$8))/(1+$P$4^(4*$C11-2)-2*$P$4^(2*$C11-1)*COS(PI()*G$9/F$8))</f>
        <v>0.9994274502433915</v>
      </c>
      <c r="H11" s="38">
        <f t="shared" si="1"/>
        <v>1.0002501618404356</v>
      </c>
      <c r="I11" s="39">
        <f aca="true" t="shared" si="9" ref="I11:I25">(1+$P$4^(4*$C11)-2*$P$4^(2*$C11)*COS(PI()*I$9/H$8))/(1+$P$4^(4*$C11-2)-2*$P$4^(2*$C11-1)*COS(PI()*I$9/H$8))</f>
        <v>0.9993450187419272</v>
      </c>
      <c r="J11" s="38">
        <f t="shared" si="2"/>
        <v>1.0007017698538676</v>
      </c>
      <c r="K11" s="40">
        <f aca="true" t="shared" si="10" ref="K11:K25">(1+$P$4^(4*$C11)-2*$P$4^(2*$C11)*COS(PI()*K$9/J$8))/(1+$P$4^(4*$C11-2)-2*$P$4^(2*$C11-1)*COS(PI()*K$9/J$8))</f>
        <v>0.9999998090369626</v>
      </c>
      <c r="L11" s="39">
        <f aca="true" t="shared" si="11" ref="L11:L25">(1+$P$4^(4*$C11)-2*$P$4^(2*$C11)*COS(PI()*L$9/J$8))/(1+$P$4^(4*$C11-2)-2*$P$4^(2*$C11-1)*COS(PI()*L$9/J$8))</f>
        <v>0.9992989131108503</v>
      </c>
      <c r="M11" s="38">
        <f t="shared" si="3"/>
        <v>1.0005050740279198</v>
      </c>
      <c r="N11" s="40">
        <f aca="true" t="shared" si="12" ref="N11:N25">(1+$P$4^(4*$C11)-2*$P$4^(2*$C11)*COS(PI()*N$9/M$8))/(1+$P$4^(4*$C11-2)-2*$P$4^(2*$C11-1)*COS(PI()*N$9/M$8))</f>
        <v>0.9998196157438389</v>
      </c>
      <c r="O11" s="39">
        <f aca="true" t="shared" si="13" ref="O11:O25">(1+$P$4^(4*$C11)-2*$P$4^(2*$C11)*COS(PI()*O$9/M$8))/(1+$P$4^(4*$C11-2)-2*$P$4^(2*$C11-1)*COS(PI()*O$9/M$8))</f>
        <v>0.9992706548111643</v>
      </c>
      <c r="P11" s="38">
        <f t="shared" si="4"/>
        <v>1.0007487017855352</v>
      </c>
      <c r="Q11" s="40">
        <f aca="true" t="shared" si="14" ref="Q11:Q25">(1+$P$4^(4*$C11)-2*$P$4^(2*$C11)*COS(PI()*Q$9/P$8))/(1+$P$4^(4*$C11-2)-2*$P$4^(2*$C11-1)*COS(PI()*Q$9/P$8))</f>
        <v>1.0003098633709961</v>
      </c>
      <c r="R11" s="40">
        <f aca="true" t="shared" si="15" ref="R11:R25">(1+$P$4^(4*$C11)-2*$P$4^(2*$C11)*COS(PI()*R$9/P$8))/(1+$P$4^(4*$C11-2)-2*$P$4^(2*$C11-1)*COS(PI()*R$9/P$8))</f>
        <v>0.999689962635694</v>
      </c>
      <c r="S11" s="39">
        <f aca="true" t="shared" si="16" ref="S11:S25">(1+$P$4^(4*$C11)-2*$P$4^(2*$C11)*COS(PI()*S$9/P$8))/(1+$P$4^(4*$C11-2)-2*$P$4^(2*$C11-1)*COS(PI()*S$9/P$8))</f>
        <v>0.9992521282100155</v>
      </c>
      <c r="T11" s="38">
        <f t="shared" si="5"/>
        <v>1.000620675381907</v>
      </c>
      <c r="U11" s="40">
        <f aca="true" t="shared" si="17" ref="U11:U25">(1+$P$4^(4*$C11)-2*$P$4^(2*$C11)*COS(PI()*U$9/T$8))/(1+$P$4^(4*$C11-2)-2*$P$4^(2*$C11-1)*COS(PI()*U$9/T$8))</f>
        <v>1.0001404749221803</v>
      </c>
      <c r="V11" s="40">
        <f aca="true" t="shared" si="18" ref="V11:V25">(1+$P$4^(4*$C11)-2*$P$4^(2*$C11)*COS(PI()*V$9/T$8))/(1+$P$4^(4*$C11-2)-2*$P$4^(2*$C11-1)*COS(PI()*V$9/T$8))</f>
        <v>0.9995950168151517</v>
      </c>
      <c r="W11" s="39">
        <f aca="true" t="shared" si="19" ref="W11:W25">(1+$P$4^(4*$C11)-2*$P$4^(2*$C11)*COS(PI()*W$9/T$8))/(1+$P$4^(4*$C11-2)-2*$P$4^(2*$C11-1)*COS(PI()*W$9/T$8))</f>
        <v>0.9992393414642441</v>
      </c>
      <c r="X11" s="38">
        <f t="shared" si="6"/>
        <v>1.0007707497104736</v>
      </c>
      <c r="Y11" s="40">
        <f aca="true" t="shared" si="20" ref="Y11:Y25">(1+$P$4^(4*$C11)-2*$P$4^(2*$C11)*COS(PI()*Y$9/X$8))/(1+$P$4^(4*$C11-2)-2*$P$4^(2*$C11-1)*COS(PI()*Y$9/X$8))</f>
        <v>1.0004761247843608</v>
      </c>
      <c r="Z11" s="40">
        <f aca="true" t="shared" si="21" ref="Z11:Z25">(1+$P$4^(4*$C11)-2*$P$4^(2*$C11)*COS(PI()*Z$9/X$8))/(1+$P$4^(4*$C11-2)-2*$P$4^(2*$C11-1)*COS(PI()*Z$9/X$8))</f>
        <v>0.9999998090369626</v>
      </c>
      <c r="AA11" s="40">
        <f aca="true" t="shared" si="22" ref="AA11:AA25">(1+$P$4^(4*$C11)-2*$P$4^(2*$C11)*COS(PI()*AA$9/X$8))/(1+$P$4^(4*$C11-2)-2*$P$4^(2*$C11-1)*COS(PI()*AA$9/X$8))</f>
        <v>0.9995239838370393</v>
      </c>
      <c r="AB11" s="41">
        <f aca="true" t="shared" si="23" ref="AB11:AB25">(1+$P$4^(4*$C11)-2*$P$4^(2*$C11)*COS(PI()*AB$9/X$8))/(1+$P$4^(4*$C11-2)-2*$P$4^(2*$C11-1)*COS(PI()*AB$9/X$8))</f>
        <v>0.9992301526339648</v>
      </c>
    </row>
    <row r="12" spans="2:28" ht="12">
      <c r="B12" s="126"/>
      <c r="C12" s="35">
        <f t="shared" si="7"/>
        <v>3</v>
      </c>
      <c r="D12" s="36">
        <f t="shared" si="0"/>
        <v>0.9999999999936429</v>
      </c>
      <c r="E12" s="37">
        <f t="shared" si="0"/>
        <v>0.9999976634405073</v>
      </c>
      <c r="F12" s="38">
        <f t="shared" si="0"/>
        <v>1.0000033043989482</v>
      </c>
      <c r="G12" s="39">
        <f t="shared" si="8"/>
        <v>0.9999966956119706</v>
      </c>
      <c r="H12" s="38">
        <f t="shared" si="1"/>
        <v>1.0000014440688054</v>
      </c>
      <c r="I12" s="39">
        <f t="shared" si="9"/>
        <v>0.9999962193771617</v>
      </c>
      <c r="J12" s="38">
        <f t="shared" si="2"/>
        <v>1.0000040470503462</v>
      </c>
      <c r="K12" s="40">
        <f t="shared" si="10"/>
        <v>0.9999999999936429</v>
      </c>
      <c r="L12" s="39">
        <f t="shared" si="11"/>
        <v>0.9999959529723893</v>
      </c>
      <c r="M12" s="38">
        <f t="shared" si="3"/>
        <v>1.0000029136443003</v>
      </c>
      <c r="N12" s="40">
        <f t="shared" si="12"/>
        <v>0.9999989601282118</v>
      </c>
      <c r="O12" s="39">
        <f t="shared" si="13"/>
        <v>0.9999957896789141</v>
      </c>
      <c r="P12" s="38">
        <f t="shared" si="4"/>
        <v>1.000004317411969</v>
      </c>
      <c r="Q12" s="40">
        <f t="shared" si="14"/>
        <v>1.0000017883219734</v>
      </c>
      <c r="R12" s="40">
        <f t="shared" si="15"/>
        <v>0.9999982116722343</v>
      </c>
      <c r="S12" s="39">
        <f t="shared" si="16"/>
        <v>0.9999956826156611</v>
      </c>
      <c r="T12" s="38">
        <f t="shared" si="5"/>
        <v>1.0000035798236542</v>
      </c>
      <c r="U12" s="40">
        <f t="shared" si="17"/>
        <v>1.0000008114727954</v>
      </c>
      <c r="V12" s="40">
        <f t="shared" si="18"/>
        <v>0.9999976634405073</v>
      </c>
      <c r="W12" s="39">
        <f t="shared" si="19"/>
        <v>0.9999956087199288</v>
      </c>
      <c r="X12" s="38">
        <f t="shared" si="6"/>
        <v>1.0000044444144276</v>
      </c>
      <c r="Y12" s="40">
        <f t="shared" si="20"/>
        <v>1.0000027467917019</v>
      </c>
      <c r="Z12" s="40">
        <f t="shared" si="21"/>
        <v>0.9999999999936429</v>
      </c>
      <c r="AA12" s="40">
        <f t="shared" si="22"/>
        <v>0.9999972532119139</v>
      </c>
      <c r="AB12" s="41">
        <f t="shared" si="23"/>
        <v>0.9999955556156109</v>
      </c>
    </row>
    <row r="13" spans="2:28" ht="12">
      <c r="B13" s="126"/>
      <c r="C13" s="35">
        <f t="shared" si="7"/>
        <v>4</v>
      </c>
      <c r="D13" s="36">
        <f t="shared" si="0"/>
        <v>0.9999999999999998</v>
      </c>
      <c r="E13" s="37">
        <f t="shared" si="0"/>
        <v>0.9999999865187272</v>
      </c>
      <c r="F13" s="38">
        <f t="shared" si="0"/>
        <v>1.000000019065399</v>
      </c>
      <c r="G13" s="39">
        <f t="shared" si="8"/>
        <v>0.9999999809346014</v>
      </c>
      <c r="H13" s="38">
        <f t="shared" si="1"/>
        <v>1.0000000083318847</v>
      </c>
      <c r="I13" s="39">
        <f t="shared" si="9"/>
        <v>0.9999999781868426</v>
      </c>
      <c r="J13" s="38">
        <f t="shared" si="2"/>
        <v>1.0000000233502497</v>
      </c>
      <c r="K13" s="40">
        <f t="shared" si="10"/>
        <v>0.9999999999999998</v>
      </c>
      <c r="L13" s="39">
        <f t="shared" si="11"/>
        <v>0.999999976649751</v>
      </c>
      <c r="M13" s="38">
        <f t="shared" si="3"/>
        <v>1.0000000168108722</v>
      </c>
      <c r="N13" s="40">
        <f t="shared" si="12"/>
        <v>0.9999999940002688</v>
      </c>
      <c r="O13" s="39">
        <f t="shared" si="13"/>
        <v>0.9999999757075864</v>
      </c>
      <c r="P13" s="38">
        <f t="shared" si="4"/>
        <v>1.0000000249101444</v>
      </c>
      <c r="Q13" s="40">
        <f t="shared" si="14"/>
        <v>1.0000000103181195</v>
      </c>
      <c r="R13" s="40">
        <f t="shared" si="15"/>
        <v>0.9999999896818804</v>
      </c>
      <c r="S13" s="39">
        <f t="shared" si="16"/>
        <v>0.9999999750898565</v>
      </c>
      <c r="T13" s="38">
        <f t="shared" si="5"/>
        <v>1.0000000206545085</v>
      </c>
      <c r="U13" s="40">
        <f t="shared" si="17"/>
        <v>1.0000000046819968</v>
      </c>
      <c r="V13" s="40">
        <f t="shared" si="18"/>
        <v>0.9999999865187272</v>
      </c>
      <c r="W13" s="39">
        <f t="shared" si="19"/>
        <v>0.9999999746634953</v>
      </c>
      <c r="X13" s="38">
        <f t="shared" si="6"/>
        <v>1.0000000256429051</v>
      </c>
      <c r="Y13" s="40">
        <f t="shared" si="20"/>
        <v>1.0000000158481868</v>
      </c>
      <c r="Z13" s="40">
        <f t="shared" si="21"/>
        <v>0.9999999999999998</v>
      </c>
      <c r="AA13" s="40">
        <f t="shared" si="22"/>
        <v>0.9999999841518132</v>
      </c>
      <c r="AB13" s="41">
        <f t="shared" si="23"/>
        <v>0.9999999743570958</v>
      </c>
    </row>
    <row r="14" spans="2:28" ht="12">
      <c r="B14" s="126"/>
      <c r="C14" s="35">
        <f t="shared" si="7"/>
        <v>5</v>
      </c>
      <c r="D14" s="36">
        <f t="shared" si="0"/>
        <v>1</v>
      </c>
      <c r="E14" s="37">
        <f t="shared" si="0"/>
        <v>0.9999999999222169</v>
      </c>
      <c r="F14" s="38">
        <f t="shared" si="0"/>
        <v>1.0000000001100018</v>
      </c>
      <c r="G14" s="39">
        <f t="shared" si="8"/>
        <v>0.9999999998899982</v>
      </c>
      <c r="H14" s="38">
        <f t="shared" si="1"/>
        <v>1.0000000000480727</v>
      </c>
      <c r="I14" s="39">
        <f t="shared" si="9"/>
        <v>0.9999999998741445</v>
      </c>
      <c r="J14" s="38">
        <f t="shared" si="2"/>
        <v>1.0000000001347242</v>
      </c>
      <c r="K14" s="40">
        <f t="shared" si="10"/>
        <v>1</v>
      </c>
      <c r="L14" s="39">
        <f t="shared" si="11"/>
        <v>0.9999999998652758</v>
      </c>
      <c r="M14" s="38">
        <f t="shared" si="3"/>
        <v>1.000000000096994</v>
      </c>
      <c r="N14" s="40">
        <f t="shared" si="12"/>
        <v>0.9999999999653832</v>
      </c>
      <c r="O14" s="39">
        <f t="shared" si="13"/>
        <v>0.9999999998598397</v>
      </c>
      <c r="P14" s="38">
        <f t="shared" si="4"/>
        <v>1.0000000001437244</v>
      </c>
      <c r="Q14" s="40">
        <f t="shared" si="14"/>
        <v>1.0000000000595326</v>
      </c>
      <c r="R14" s="40">
        <f t="shared" si="15"/>
        <v>0.9999999999404674</v>
      </c>
      <c r="S14" s="39">
        <f t="shared" si="16"/>
        <v>0.9999999998562756</v>
      </c>
      <c r="T14" s="38">
        <f t="shared" si="5"/>
        <v>1.0000000001191705</v>
      </c>
      <c r="U14" s="40">
        <f t="shared" si="17"/>
        <v>1.000000000027014</v>
      </c>
      <c r="V14" s="40">
        <f t="shared" si="18"/>
        <v>0.9999999999222169</v>
      </c>
      <c r="W14" s="39">
        <f t="shared" si="19"/>
        <v>0.9999999998538158</v>
      </c>
      <c r="X14" s="38">
        <f t="shared" si="6"/>
        <v>1.0000000001479523</v>
      </c>
      <c r="Y14" s="40">
        <f t="shared" si="20"/>
        <v>1.0000000000914395</v>
      </c>
      <c r="Z14" s="40">
        <f t="shared" si="21"/>
        <v>1</v>
      </c>
      <c r="AA14" s="40">
        <f t="shared" si="22"/>
        <v>0.9999999999085607</v>
      </c>
      <c r="AB14" s="41">
        <f t="shared" si="23"/>
        <v>0.9999999998520479</v>
      </c>
    </row>
    <row r="15" spans="2:28" ht="12">
      <c r="B15" s="126"/>
      <c r="C15" s="35">
        <f t="shared" si="7"/>
        <v>6</v>
      </c>
      <c r="D15" s="36">
        <f t="shared" si="0"/>
        <v>1</v>
      </c>
      <c r="E15" s="37">
        <f t="shared" si="0"/>
        <v>0.9999999999995512</v>
      </c>
      <c r="F15" s="38">
        <f t="shared" si="0"/>
        <v>1.0000000000006346</v>
      </c>
      <c r="G15" s="39">
        <f t="shared" si="8"/>
        <v>0.9999999999993654</v>
      </c>
      <c r="H15" s="38">
        <f t="shared" si="1"/>
        <v>1.0000000000002776</v>
      </c>
      <c r="I15" s="39">
        <f t="shared" si="9"/>
        <v>0.9999999999992739</v>
      </c>
      <c r="J15" s="38">
        <f t="shared" si="2"/>
        <v>1.0000000000007772</v>
      </c>
      <c r="K15" s="40">
        <f t="shared" si="10"/>
        <v>1</v>
      </c>
      <c r="L15" s="39">
        <f t="shared" si="11"/>
        <v>0.9999999999992226</v>
      </c>
      <c r="M15" s="38">
        <f t="shared" si="3"/>
        <v>1.0000000000005596</v>
      </c>
      <c r="N15" s="40">
        <f t="shared" si="12"/>
        <v>0.9999999999998004</v>
      </c>
      <c r="O15" s="39">
        <f t="shared" si="13"/>
        <v>0.9999999999991913</v>
      </c>
      <c r="P15" s="38">
        <f t="shared" si="4"/>
        <v>1.0000000000008291</v>
      </c>
      <c r="Q15" s="40">
        <f t="shared" si="14"/>
        <v>1.0000000000003435</v>
      </c>
      <c r="R15" s="40">
        <f t="shared" si="15"/>
        <v>0.9999999999996565</v>
      </c>
      <c r="S15" s="39">
        <f t="shared" si="16"/>
        <v>0.9999999999991707</v>
      </c>
      <c r="T15" s="38">
        <f t="shared" si="5"/>
        <v>1.0000000000006875</v>
      </c>
      <c r="U15" s="40">
        <f t="shared" si="17"/>
        <v>1.0000000000001559</v>
      </c>
      <c r="V15" s="40">
        <f t="shared" si="18"/>
        <v>0.9999999999995512</v>
      </c>
      <c r="W15" s="39">
        <f t="shared" si="19"/>
        <v>0.9999999999991565</v>
      </c>
      <c r="X15" s="38">
        <f t="shared" si="6"/>
        <v>1.0000000000008535</v>
      </c>
      <c r="Y15" s="40">
        <f t="shared" si="20"/>
        <v>1.0000000000005276</v>
      </c>
      <c r="Z15" s="40">
        <f t="shared" si="21"/>
        <v>1</v>
      </c>
      <c r="AA15" s="40">
        <f t="shared" si="22"/>
        <v>0.9999999999994724</v>
      </c>
      <c r="AB15" s="41">
        <f t="shared" si="23"/>
        <v>0.9999999999991465</v>
      </c>
    </row>
    <row r="16" spans="2:28" ht="12">
      <c r="B16" s="126"/>
      <c r="C16" s="35">
        <f t="shared" si="7"/>
        <v>7</v>
      </c>
      <c r="D16" s="36">
        <f t="shared" si="0"/>
        <v>1</v>
      </c>
      <c r="E16" s="37">
        <f t="shared" si="0"/>
        <v>0.9999999999999973</v>
      </c>
      <c r="F16" s="38">
        <f t="shared" si="0"/>
        <v>1.0000000000000036</v>
      </c>
      <c r="G16" s="39">
        <f t="shared" si="8"/>
        <v>0.9999999999999962</v>
      </c>
      <c r="H16" s="38">
        <f t="shared" si="1"/>
        <v>1.0000000000000018</v>
      </c>
      <c r="I16" s="39">
        <f t="shared" si="9"/>
        <v>0.999999999999996</v>
      </c>
      <c r="J16" s="38">
        <f t="shared" si="2"/>
        <v>1.0000000000000044</v>
      </c>
      <c r="K16" s="40">
        <f t="shared" si="10"/>
        <v>1</v>
      </c>
      <c r="L16" s="39">
        <f t="shared" si="11"/>
        <v>0.9999999999999956</v>
      </c>
      <c r="M16" s="38">
        <f t="shared" si="3"/>
        <v>1.000000000000003</v>
      </c>
      <c r="N16" s="40">
        <f t="shared" si="12"/>
        <v>0.9999999999999987</v>
      </c>
      <c r="O16" s="39">
        <f t="shared" si="13"/>
        <v>0.9999999999999953</v>
      </c>
      <c r="P16" s="38">
        <f t="shared" si="4"/>
        <v>1.0000000000000049</v>
      </c>
      <c r="Q16" s="40">
        <f t="shared" si="14"/>
        <v>1.000000000000002</v>
      </c>
      <c r="R16" s="40">
        <f t="shared" si="15"/>
        <v>0.999999999999998</v>
      </c>
      <c r="S16" s="39">
        <f t="shared" si="16"/>
        <v>0.9999999999999953</v>
      </c>
      <c r="T16" s="38">
        <f t="shared" si="5"/>
        <v>1.000000000000004</v>
      </c>
      <c r="U16" s="40">
        <f t="shared" si="17"/>
        <v>1.0000000000000009</v>
      </c>
      <c r="V16" s="40">
        <f t="shared" si="18"/>
        <v>0.9999999999999973</v>
      </c>
      <c r="W16" s="39">
        <f t="shared" si="19"/>
        <v>0.9999999999999951</v>
      </c>
      <c r="X16" s="38">
        <f t="shared" si="6"/>
        <v>1.0000000000000049</v>
      </c>
      <c r="Y16" s="40">
        <f t="shared" si="20"/>
        <v>1.000000000000003</v>
      </c>
      <c r="Z16" s="40">
        <f t="shared" si="21"/>
        <v>1</v>
      </c>
      <c r="AA16" s="40">
        <f t="shared" si="22"/>
        <v>0.9999999999999969</v>
      </c>
      <c r="AB16" s="41">
        <f t="shared" si="23"/>
        <v>0.9999999999999951</v>
      </c>
    </row>
    <row r="17" spans="2:28" ht="12">
      <c r="B17" s="126"/>
      <c r="C17" s="35">
        <f t="shared" si="7"/>
        <v>8</v>
      </c>
      <c r="D17" s="36">
        <f t="shared" si="0"/>
        <v>1</v>
      </c>
      <c r="E17" s="37">
        <f t="shared" si="0"/>
        <v>1</v>
      </c>
      <c r="F17" s="38">
        <f t="shared" si="0"/>
        <v>1</v>
      </c>
      <c r="G17" s="39">
        <f t="shared" si="8"/>
        <v>1</v>
      </c>
      <c r="H17" s="38">
        <f t="shared" si="1"/>
        <v>1</v>
      </c>
      <c r="I17" s="39">
        <f t="shared" si="9"/>
        <v>1</v>
      </c>
      <c r="J17" s="38">
        <f t="shared" si="2"/>
        <v>1</v>
      </c>
      <c r="K17" s="40">
        <f t="shared" si="10"/>
        <v>1</v>
      </c>
      <c r="L17" s="39">
        <f t="shared" si="11"/>
        <v>1</v>
      </c>
      <c r="M17" s="38">
        <f t="shared" si="3"/>
        <v>1</v>
      </c>
      <c r="N17" s="40">
        <f t="shared" si="12"/>
        <v>1</v>
      </c>
      <c r="O17" s="39">
        <f t="shared" si="13"/>
        <v>1</v>
      </c>
      <c r="P17" s="38">
        <f t="shared" si="4"/>
        <v>1</v>
      </c>
      <c r="Q17" s="40">
        <f t="shared" si="14"/>
        <v>1</v>
      </c>
      <c r="R17" s="40">
        <f t="shared" si="15"/>
        <v>1</v>
      </c>
      <c r="S17" s="39">
        <f t="shared" si="16"/>
        <v>1</v>
      </c>
      <c r="T17" s="38">
        <f t="shared" si="5"/>
        <v>1</v>
      </c>
      <c r="U17" s="40">
        <f t="shared" si="17"/>
        <v>1</v>
      </c>
      <c r="V17" s="40">
        <f t="shared" si="18"/>
        <v>1</v>
      </c>
      <c r="W17" s="39">
        <f t="shared" si="19"/>
        <v>1</v>
      </c>
      <c r="X17" s="38">
        <f t="shared" si="6"/>
        <v>1</v>
      </c>
      <c r="Y17" s="40">
        <f t="shared" si="20"/>
        <v>1</v>
      </c>
      <c r="Z17" s="40">
        <f t="shared" si="21"/>
        <v>1</v>
      </c>
      <c r="AA17" s="40">
        <f t="shared" si="22"/>
        <v>1</v>
      </c>
      <c r="AB17" s="41">
        <f t="shared" si="23"/>
        <v>1</v>
      </c>
    </row>
    <row r="18" spans="2:28" ht="12">
      <c r="B18" s="126"/>
      <c r="C18" s="35">
        <f t="shared" si="7"/>
        <v>9</v>
      </c>
      <c r="D18" s="36">
        <f t="shared" si="0"/>
        <v>1</v>
      </c>
      <c r="E18" s="37">
        <f t="shared" si="0"/>
        <v>1</v>
      </c>
      <c r="F18" s="38">
        <f t="shared" si="0"/>
        <v>1</v>
      </c>
      <c r="G18" s="39">
        <f t="shared" si="8"/>
        <v>1</v>
      </c>
      <c r="H18" s="38">
        <f t="shared" si="1"/>
        <v>1</v>
      </c>
      <c r="I18" s="39">
        <f t="shared" si="9"/>
        <v>1</v>
      </c>
      <c r="J18" s="38">
        <f t="shared" si="2"/>
        <v>1</v>
      </c>
      <c r="K18" s="40">
        <f t="shared" si="10"/>
        <v>1</v>
      </c>
      <c r="L18" s="39">
        <f t="shared" si="11"/>
        <v>1</v>
      </c>
      <c r="M18" s="38">
        <f t="shared" si="3"/>
        <v>1</v>
      </c>
      <c r="N18" s="40">
        <f t="shared" si="12"/>
        <v>1</v>
      </c>
      <c r="O18" s="39">
        <f t="shared" si="13"/>
        <v>1</v>
      </c>
      <c r="P18" s="38">
        <f t="shared" si="4"/>
        <v>1</v>
      </c>
      <c r="Q18" s="40">
        <f t="shared" si="14"/>
        <v>1</v>
      </c>
      <c r="R18" s="40">
        <f t="shared" si="15"/>
        <v>1</v>
      </c>
      <c r="S18" s="39">
        <f t="shared" si="16"/>
        <v>1</v>
      </c>
      <c r="T18" s="38">
        <f t="shared" si="5"/>
        <v>1</v>
      </c>
      <c r="U18" s="40">
        <f t="shared" si="17"/>
        <v>1</v>
      </c>
      <c r="V18" s="40">
        <f t="shared" si="18"/>
        <v>1</v>
      </c>
      <c r="W18" s="39">
        <f t="shared" si="19"/>
        <v>1</v>
      </c>
      <c r="X18" s="38">
        <f t="shared" si="6"/>
        <v>1</v>
      </c>
      <c r="Y18" s="40">
        <f t="shared" si="20"/>
        <v>1</v>
      </c>
      <c r="Z18" s="40">
        <f t="shared" si="21"/>
        <v>1</v>
      </c>
      <c r="AA18" s="40">
        <f t="shared" si="22"/>
        <v>1</v>
      </c>
      <c r="AB18" s="41">
        <f t="shared" si="23"/>
        <v>1</v>
      </c>
    </row>
    <row r="19" spans="2:28" ht="12">
      <c r="B19" s="126"/>
      <c r="C19" s="35">
        <f t="shared" si="7"/>
        <v>10</v>
      </c>
      <c r="D19" s="36">
        <f t="shared" si="0"/>
        <v>1</v>
      </c>
      <c r="E19" s="37">
        <f t="shared" si="0"/>
        <v>1</v>
      </c>
      <c r="F19" s="38">
        <f t="shared" si="0"/>
        <v>1</v>
      </c>
      <c r="G19" s="39">
        <f t="shared" si="8"/>
        <v>1</v>
      </c>
      <c r="H19" s="38">
        <f t="shared" si="1"/>
        <v>1</v>
      </c>
      <c r="I19" s="39">
        <f t="shared" si="9"/>
        <v>1</v>
      </c>
      <c r="J19" s="38">
        <f t="shared" si="2"/>
        <v>1</v>
      </c>
      <c r="K19" s="40">
        <f t="shared" si="10"/>
        <v>1</v>
      </c>
      <c r="L19" s="39">
        <f t="shared" si="11"/>
        <v>1</v>
      </c>
      <c r="M19" s="38">
        <f t="shared" si="3"/>
        <v>1</v>
      </c>
      <c r="N19" s="40">
        <f t="shared" si="12"/>
        <v>1</v>
      </c>
      <c r="O19" s="39">
        <f t="shared" si="13"/>
        <v>1</v>
      </c>
      <c r="P19" s="38">
        <f t="shared" si="4"/>
        <v>1</v>
      </c>
      <c r="Q19" s="40">
        <f t="shared" si="14"/>
        <v>1</v>
      </c>
      <c r="R19" s="40">
        <f t="shared" si="15"/>
        <v>1</v>
      </c>
      <c r="S19" s="39">
        <f t="shared" si="16"/>
        <v>1</v>
      </c>
      <c r="T19" s="38">
        <f t="shared" si="5"/>
        <v>1</v>
      </c>
      <c r="U19" s="40">
        <f t="shared" si="17"/>
        <v>1</v>
      </c>
      <c r="V19" s="40">
        <f t="shared" si="18"/>
        <v>1</v>
      </c>
      <c r="W19" s="39">
        <f t="shared" si="19"/>
        <v>1</v>
      </c>
      <c r="X19" s="38">
        <f t="shared" si="6"/>
        <v>1</v>
      </c>
      <c r="Y19" s="40">
        <f t="shared" si="20"/>
        <v>1</v>
      </c>
      <c r="Z19" s="40">
        <f t="shared" si="21"/>
        <v>1</v>
      </c>
      <c r="AA19" s="40">
        <f t="shared" si="22"/>
        <v>1</v>
      </c>
      <c r="AB19" s="41">
        <f t="shared" si="23"/>
        <v>1</v>
      </c>
    </row>
    <row r="20" spans="2:28" ht="12">
      <c r="B20" s="126"/>
      <c r="C20" s="35">
        <f t="shared" si="7"/>
        <v>11</v>
      </c>
      <c r="D20" s="36">
        <f t="shared" si="0"/>
        <v>1</v>
      </c>
      <c r="E20" s="37">
        <f t="shared" si="0"/>
        <v>1</v>
      </c>
      <c r="F20" s="38">
        <f t="shared" si="0"/>
        <v>1</v>
      </c>
      <c r="G20" s="39">
        <f t="shared" si="8"/>
        <v>1</v>
      </c>
      <c r="H20" s="38">
        <f t="shared" si="1"/>
        <v>1</v>
      </c>
      <c r="I20" s="39">
        <f t="shared" si="9"/>
        <v>1</v>
      </c>
      <c r="J20" s="38">
        <f t="shared" si="2"/>
        <v>1</v>
      </c>
      <c r="K20" s="40">
        <f t="shared" si="10"/>
        <v>1</v>
      </c>
      <c r="L20" s="39">
        <f t="shared" si="11"/>
        <v>1</v>
      </c>
      <c r="M20" s="38">
        <f t="shared" si="3"/>
        <v>1</v>
      </c>
      <c r="N20" s="40">
        <f t="shared" si="12"/>
        <v>1</v>
      </c>
      <c r="O20" s="39">
        <f t="shared" si="13"/>
        <v>1</v>
      </c>
      <c r="P20" s="38">
        <f t="shared" si="4"/>
        <v>1</v>
      </c>
      <c r="Q20" s="40">
        <f t="shared" si="14"/>
        <v>1</v>
      </c>
      <c r="R20" s="40">
        <f t="shared" si="15"/>
        <v>1</v>
      </c>
      <c r="S20" s="39">
        <f t="shared" si="16"/>
        <v>1</v>
      </c>
      <c r="T20" s="38">
        <f t="shared" si="5"/>
        <v>1</v>
      </c>
      <c r="U20" s="40">
        <f t="shared" si="17"/>
        <v>1</v>
      </c>
      <c r="V20" s="40">
        <f t="shared" si="18"/>
        <v>1</v>
      </c>
      <c r="W20" s="39">
        <f t="shared" si="19"/>
        <v>1</v>
      </c>
      <c r="X20" s="38">
        <f t="shared" si="6"/>
        <v>1</v>
      </c>
      <c r="Y20" s="40">
        <f t="shared" si="20"/>
        <v>1</v>
      </c>
      <c r="Z20" s="40">
        <f t="shared" si="21"/>
        <v>1</v>
      </c>
      <c r="AA20" s="40">
        <f t="shared" si="22"/>
        <v>1</v>
      </c>
      <c r="AB20" s="41">
        <f t="shared" si="23"/>
        <v>1</v>
      </c>
    </row>
    <row r="21" spans="2:28" ht="12">
      <c r="B21" s="126"/>
      <c r="C21" s="35">
        <f t="shared" si="7"/>
        <v>12</v>
      </c>
      <c r="D21" s="36">
        <f t="shared" si="0"/>
        <v>1</v>
      </c>
      <c r="E21" s="37">
        <f t="shared" si="0"/>
        <v>1</v>
      </c>
      <c r="F21" s="38">
        <f t="shared" si="0"/>
        <v>1</v>
      </c>
      <c r="G21" s="39">
        <f t="shared" si="8"/>
        <v>1</v>
      </c>
      <c r="H21" s="38">
        <f t="shared" si="1"/>
        <v>1</v>
      </c>
      <c r="I21" s="39">
        <f t="shared" si="9"/>
        <v>1</v>
      </c>
      <c r="J21" s="38">
        <f t="shared" si="2"/>
        <v>1</v>
      </c>
      <c r="K21" s="40">
        <f t="shared" si="10"/>
        <v>1</v>
      </c>
      <c r="L21" s="39">
        <f t="shared" si="11"/>
        <v>1</v>
      </c>
      <c r="M21" s="38">
        <f t="shared" si="3"/>
        <v>1</v>
      </c>
      <c r="N21" s="40">
        <f t="shared" si="12"/>
        <v>1</v>
      </c>
      <c r="O21" s="39">
        <f t="shared" si="13"/>
        <v>1</v>
      </c>
      <c r="P21" s="38">
        <f t="shared" si="4"/>
        <v>1</v>
      </c>
      <c r="Q21" s="40">
        <f t="shared" si="14"/>
        <v>1</v>
      </c>
      <c r="R21" s="40">
        <f t="shared" si="15"/>
        <v>1</v>
      </c>
      <c r="S21" s="39">
        <f t="shared" si="16"/>
        <v>1</v>
      </c>
      <c r="T21" s="38">
        <f t="shared" si="5"/>
        <v>1</v>
      </c>
      <c r="U21" s="40">
        <f t="shared" si="17"/>
        <v>1</v>
      </c>
      <c r="V21" s="40">
        <f t="shared" si="18"/>
        <v>1</v>
      </c>
      <c r="W21" s="39">
        <f t="shared" si="19"/>
        <v>1</v>
      </c>
      <c r="X21" s="38">
        <f t="shared" si="6"/>
        <v>1</v>
      </c>
      <c r="Y21" s="40">
        <f t="shared" si="20"/>
        <v>1</v>
      </c>
      <c r="Z21" s="40">
        <f t="shared" si="21"/>
        <v>1</v>
      </c>
      <c r="AA21" s="40">
        <f t="shared" si="22"/>
        <v>1</v>
      </c>
      <c r="AB21" s="41">
        <f t="shared" si="23"/>
        <v>1</v>
      </c>
    </row>
    <row r="22" spans="2:28" ht="12">
      <c r="B22" s="126"/>
      <c r="C22" s="35">
        <f t="shared" si="7"/>
        <v>13</v>
      </c>
      <c r="D22" s="36">
        <f t="shared" si="0"/>
        <v>1</v>
      </c>
      <c r="E22" s="37">
        <f t="shared" si="0"/>
        <v>1</v>
      </c>
      <c r="F22" s="38">
        <f t="shared" si="0"/>
        <v>1</v>
      </c>
      <c r="G22" s="39">
        <f t="shared" si="8"/>
        <v>1</v>
      </c>
      <c r="H22" s="38">
        <f t="shared" si="1"/>
        <v>1</v>
      </c>
      <c r="I22" s="39">
        <f t="shared" si="9"/>
        <v>1</v>
      </c>
      <c r="J22" s="38">
        <f t="shared" si="2"/>
        <v>1</v>
      </c>
      <c r="K22" s="40">
        <f t="shared" si="10"/>
        <v>1</v>
      </c>
      <c r="L22" s="39">
        <f t="shared" si="11"/>
        <v>1</v>
      </c>
      <c r="M22" s="38">
        <f t="shared" si="3"/>
        <v>1</v>
      </c>
      <c r="N22" s="40">
        <f t="shared" si="12"/>
        <v>1</v>
      </c>
      <c r="O22" s="39">
        <f t="shared" si="13"/>
        <v>1</v>
      </c>
      <c r="P22" s="38">
        <f t="shared" si="4"/>
        <v>1</v>
      </c>
      <c r="Q22" s="40">
        <f t="shared" si="14"/>
        <v>1</v>
      </c>
      <c r="R22" s="40">
        <f t="shared" si="15"/>
        <v>1</v>
      </c>
      <c r="S22" s="39">
        <f t="shared" si="16"/>
        <v>1</v>
      </c>
      <c r="T22" s="38">
        <f t="shared" si="5"/>
        <v>1</v>
      </c>
      <c r="U22" s="40">
        <f t="shared" si="17"/>
        <v>1</v>
      </c>
      <c r="V22" s="40">
        <f t="shared" si="18"/>
        <v>1</v>
      </c>
      <c r="W22" s="39">
        <f t="shared" si="19"/>
        <v>1</v>
      </c>
      <c r="X22" s="38">
        <f t="shared" si="6"/>
        <v>1</v>
      </c>
      <c r="Y22" s="40">
        <f t="shared" si="20"/>
        <v>1</v>
      </c>
      <c r="Z22" s="40">
        <f t="shared" si="21"/>
        <v>1</v>
      </c>
      <c r="AA22" s="40">
        <f t="shared" si="22"/>
        <v>1</v>
      </c>
      <c r="AB22" s="41">
        <f t="shared" si="23"/>
        <v>1</v>
      </c>
    </row>
    <row r="23" spans="2:28" ht="12">
      <c r="B23" s="126"/>
      <c r="C23" s="35">
        <f t="shared" si="7"/>
        <v>14</v>
      </c>
      <c r="D23" s="36">
        <f t="shared" si="0"/>
        <v>1</v>
      </c>
      <c r="E23" s="37">
        <f t="shared" si="0"/>
        <v>1</v>
      </c>
      <c r="F23" s="38">
        <f t="shared" si="0"/>
        <v>1</v>
      </c>
      <c r="G23" s="39">
        <f t="shared" si="8"/>
        <v>1</v>
      </c>
      <c r="H23" s="38">
        <f t="shared" si="1"/>
        <v>1</v>
      </c>
      <c r="I23" s="39">
        <f t="shared" si="9"/>
        <v>1</v>
      </c>
      <c r="J23" s="38">
        <f t="shared" si="2"/>
        <v>1</v>
      </c>
      <c r="K23" s="40">
        <f t="shared" si="10"/>
        <v>1</v>
      </c>
      <c r="L23" s="39">
        <f t="shared" si="11"/>
        <v>1</v>
      </c>
      <c r="M23" s="38">
        <f t="shared" si="3"/>
        <v>1</v>
      </c>
      <c r="N23" s="40">
        <f t="shared" si="12"/>
        <v>1</v>
      </c>
      <c r="O23" s="39">
        <f t="shared" si="13"/>
        <v>1</v>
      </c>
      <c r="P23" s="38">
        <f t="shared" si="4"/>
        <v>1</v>
      </c>
      <c r="Q23" s="40">
        <f t="shared" si="14"/>
        <v>1</v>
      </c>
      <c r="R23" s="40">
        <f t="shared" si="15"/>
        <v>1</v>
      </c>
      <c r="S23" s="39">
        <f t="shared" si="16"/>
        <v>1</v>
      </c>
      <c r="T23" s="38">
        <f t="shared" si="5"/>
        <v>1</v>
      </c>
      <c r="U23" s="40">
        <f t="shared" si="17"/>
        <v>1</v>
      </c>
      <c r="V23" s="40">
        <f t="shared" si="18"/>
        <v>1</v>
      </c>
      <c r="W23" s="39">
        <f t="shared" si="19"/>
        <v>1</v>
      </c>
      <c r="X23" s="38">
        <f t="shared" si="6"/>
        <v>1</v>
      </c>
      <c r="Y23" s="40">
        <f t="shared" si="20"/>
        <v>1</v>
      </c>
      <c r="Z23" s="40">
        <f t="shared" si="21"/>
        <v>1</v>
      </c>
      <c r="AA23" s="40">
        <f t="shared" si="22"/>
        <v>1</v>
      </c>
      <c r="AB23" s="41">
        <f t="shared" si="23"/>
        <v>1</v>
      </c>
    </row>
    <row r="24" spans="2:28" ht="12">
      <c r="B24" s="126"/>
      <c r="C24" s="35">
        <f t="shared" si="7"/>
        <v>15</v>
      </c>
      <c r="D24" s="36">
        <f t="shared" si="0"/>
        <v>1</v>
      </c>
      <c r="E24" s="37">
        <f t="shared" si="0"/>
        <v>1</v>
      </c>
      <c r="F24" s="38">
        <f t="shared" si="0"/>
        <v>1</v>
      </c>
      <c r="G24" s="39">
        <f t="shared" si="8"/>
        <v>1</v>
      </c>
      <c r="H24" s="38">
        <f t="shared" si="1"/>
        <v>1</v>
      </c>
      <c r="I24" s="39">
        <f t="shared" si="9"/>
        <v>1</v>
      </c>
      <c r="J24" s="38">
        <f t="shared" si="2"/>
        <v>1</v>
      </c>
      <c r="K24" s="40">
        <f t="shared" si="10"/>
        <v>1</v>
      </c>
      <c r="L24" s="39">
        <f t="shared" si="11"/>
        <v>1</v>
      </c>
      <c r="M24" s="38">
        <f t="shared" si="3"/>
        <v>1</v>
      </c>
      <c r="N24" s="40">
        <f t="shared" si="12"/>
        <v>1</v>
      </c>
      <c r="O24" s="39">
        <f t="shared" si="13"/>
        <v>1</v>
      </c>
      <c r="P24" s="38">
        <f t="shared" si="4"/>
        <v>1</v>
      </c>
      <c r="Q24" s="40">
        <f t="shared" si="14"/>
        <v>1</v>
      </c>
      <c r="R24" s="40">
        <f t="shared" si="15"/>
        <v>1</v>
      </c>
      <c r="S24" s="39">
        <f t="shared" si="16"/>
        <v>1</v>
      </c>
      <c r="T24" s="38">
        <f t="shared" si="5"/>
        <v>1</v>
      </c>
      <c r="U24" s="40">
        <f t="shared" si="17"/>
        <v>1</v>
      </c>
      <c r="V24" s="40">
        <f t="shared" si="18"/>
        <v>1</v>
      </c>
      <c r="W24" s="39">
        <f t="shared" si="19"/>
        <v>1</v>
      </c>
      <c r="X24" s="38">
        <f t="shared" si="6"/>
        <v>1</v>
      </c>
      <c r="Y24" s="40">
        <f t="shared" si="20"/>
        <v>1</v>
      </c>
      <c r="Z24" s="40">
        <f t="shared" si="21"/>
        <v>1</v>
      </c>
      <c r="AA24" s="40">
        <f t="shared" si="22"/>
        <v>1</v>
      </c>
      <c r="AB24" s="41">
        <f t="shared" si="23"/>
        <v>1</v>
      </c>
    </row>
    <row r="25" spans="2:28" ht="12">
      <c r="B25" s="126"/>
      <c r="C25" s="35">
        <f t="shared" si="7"/>
        <v>16</v>
      </c>
      <c r="D25" s="36">
        <f t="shared" si="0"/>
        <v>1</v>
      </c>
      <c r="E25" s="37">
        <f t="shared" si="0"/>
        <v>1</v>
      </c>
      <c r="F25" s="38">
        <f t="shared" si="0"/>
        <v>1</v>
      </c>
      <c r="G25" s="39">
        <f t="shared" si="8"/>
        <v>1</v>
      </c>
      <c r="H25" s="38">
        <f t="shared" si="1"/>
        <v>1</v>
      </c>
      <c r="I25" s="39">
        <f t="shared" si="9"/>
        <v>1</v>
      </c>
      <c r="J25" s="38">
        <f t="shared" si="2"/>
        <v>1</v>
      </c>
      <c r="K25" s="40">
        <f t="shared" si="10"/>
        <v>1</v>
      </c>
      <c r="L25" s="39">
        <f t="shared" si="11"/>
        <v>1</v>
      </c>
      <c r="M25" s="38">
        <f t="shared" si="3"/>
        <v>1</v>
      </c>
      <c r="N25" s="40">
        <f t="shared" si="12"/>
        <v>1</v>
      </c>
      <c r="O25" s="39">
        <f t="shared" si="13"/>
        <v>1</v>
      </c>
      <c r="P25" s="38">
        <f t="shared" si="4"/>
        <v>1</v>
      </c>
      <c r="Q25" s="40">
        <f t="shared" si="14"/>
        <v>1</v>
      </c>
      <c r="R25" s="40">
        <f t="shared" si="15"/>
        <v>1</v>
      </c>
      <c r="S25" s="39">
        <f t="shared" si="16"/>
        <v>1</v>
      </c>
      <c r="T25" s="38">
        <f t="shared" si="5"/>
        <v>1</v>
      </c>
      <c r="U25" s="40">
        <f t="shared" si="17"/>
        <v>1</v>
      </c>
      <c r="V25" s="40">
        <f t="shared" si="18"/>
        <v>1</v>
      </c>
      <c r="W25" s="39">
        <f t="shared" si="19"/>
        <v>1</v>
      </c>
      <c r="X25" s="38">
        <f t="shared" si="6"/>
        <v>1</v>
      </c>
      <c r="Y25" s="40">
        <f t="shared" si="20"/>
        <v>1</v>
      </c>
      <c r="Z25" s="40">
        <f t="shared" si="21"/>
        <v>1</v>
      </c>
      <c r="AA25" s="40">
        <f t="shared" si="22"/>
        <v>1</v>
      </c>
      <c r="AB25" s="41">
        <f t="shared" si="23"/>
        <v>1</v>
      </c>
    </row>
    <row r="26" spans="2:28" ht="12.75" thickBot="1">
      <c r="B26" s="108" t="s">
        <v>17</v>
      </c>
      <c r="C26" s="109"/>
      <c r="D26" s="42">
        <f aca="true" t="shared" si="24" ref="D26:I26">D10*D11*D12*D13*D14*D15*D16*D17*D18*D19*D20*D21*D22*D23*D24*D25</f>
        <v>0.9942962953277017</v>
      </c>
      <c r="E26" s="43">
        <f t="shared" si="24"/>
        <v>0.929432349510747</v>
      </c>
      <c r="F26" s="44">
        <f t="shared" si="24"/>
        <v>1.104744714095755</v>
      </c>
      <c r="G26" s="45">
        <f t="shared" si="24"/>
        <v>0.9051563676936226</v>
      </c>
      <c r="H26" s="44">
        <f t="shared" si="24"/>
        <v>1.0395207113996505</v>
      </c>
      <c r="I26" s="45">
        <f t="shared" si="24"/>
        <v>0.8937075850578912</v>
      </c>
      <c r="J26" s="44">
        <f aca="true" t="shared" si="25" ref="J26:O26">J10*J11*J12*J13*J14*J15*J16*J17*J18*J19*J20*J21*J22*J23*J24*J25</f>
        <v>1.133301772794866</v>
      </c>
      <c r="K26" s="46">
        <f t="shared" si="25"/>
        <v>0.9942962953277017</v>
      </c>
      <c r="L26" s="45">
        <f t="shared" si="25"/>
        <v>0.8874390338989445</v>
      </c>
      <c r="M26" s="44">
        <f t="shared" si="25"/>
        <v>1.0903265516387401</v>
      </c>
      <c r="N26" s="46">
        <f t="shared" si="25"/>
        <v>0.9642591002689673</v>
      </c>
      <c r="O26" s="45">
        <f t="shared" si="25"/>
        <v>0.8836436568955941</v>
      </c>
      <c r="P26" s="44">
        <f aca="true" t="shared" si="26" ref="P26:AB26">P10*P11*P12*P13*P14*P15*P16*P17*P18*P19*P20*P21*P22*P23*P24*P25</f>
        <v>1.1440934117146726</v>
      </c>
      <c r="Q26" s="46">
        <f t="shared" si="26"/>
        <v>1.050962886986836</v>
      </c>
      <c r="R26" s="46">
        <f t="shared" si="26"/>
        <v>0.9438203051640368</v>
      </c>
      <c r="S26" s="45">
        <f t="shared" si="26"/>
        <v>0.8811742924271169</v>
      </c>
      <c r="T26" s="44">
        <f t="shared" si="26"/>
        <v>1.1151547725640913</v>
      </c>
      <c r="U26" s="46">
        <f t="shared" si="26"/>
        <v>1.019176171765639</v>
      </c>
      <c r="V26" s="46">
        <f t="shared" si="26"/>
        <v>0.929432349510747</v>
      </c>
      <c r="W26" s="45">
        <f t="shared" si="26"/>
        <v>0.8794786464241859</v>
      </c>
      <c r="X26" s="44">
        <f t="shared" si="26"/>
        <v>1.1492387930429895</v>
      </c>
      <c r="Y26" s="46">
        <f t="shared" si="26"/>
        <v>1.08429170978808</v>
      </c>
      <c r="Z26" s="46">
        <f t="shared" si="26"/>
        <v>0.9942962953277017</v>
      </c>
      <c r="AA26" s="46">
        <f t="shared" si="26"/>
        <v>0.9189723712355377</v>
      </c>
      <c r="AB26" s="47">
        <f t="shared" si="26"/>
        <v>0.8782644612627439</v>
      </c>
    </row>
    <row r="27" spans="2:28" ht="12.75" thickTop="1">
      <c r="B27" s="121" t="s">
        <v>42</v>
      </c>
      <c r="C27" s="122"/>
      <c r="D27" s="90">
        <f>2*$P$4^(1/4)*SIN(D9*PI()/2/D8)*D26</f>
        <v>0.7382017766743686</v>
      </c>
      <c r="E27" s="90">
        <f>2*$P$4^(1/4)*SIN(E9*PI()/2/E8)*E26</f>
        <v>0.8451283660162613</v>
      </c>
      <c r="F27" s="97">
        <f>2*$P$4^(1/4)*SIN(F9*PI()/2/F8)*F26</f>
        <v>0.443890505121784</v>
      </c>
      <c r="G27" s="92">
        <f>2*$P$4^(1/4)*SIN(G9*PI()/2/F8)*G26</f>
        <v>0.8780378134478892</v>
      </c>
      <c r="H27" s="91">
        <f>2*$P$4^(1/4)*SIN(H9*PI()/2/H8)*H26</f>
        <v>0.641543478506228</v>
      </c>
      <c r="I27" s="92">
        <f>2*$P$4^(1/4)*SIN(I9*PI()/2/H8)*I26</f>
        <v>0.8924338446384117</v>
      </c>
      <c r="J27" s="91">
        <f>2*$P$4^(1/4)*SIN(J9*PI()/2/J8)*J26</f>
        <v>0.307975423685668</v>
      </c>
      <c r="K27" s="93">
        <f>2*$P$4^(1/4)*SIN(K9*PI()/2/J8)*K26</f>
        <v>0.7382017766743686</v>
      </c>
      <c r="L27" s="92">
        <f>2*$P$4^(1/4)*SIN(L9*PI()/2/J8)*L26</f>
        <v>0.9000291343168959</v>
      </c>
      <c r="M27" s="91">
        <f>2*$P$4^(1/4)*SIN(M9*PI()/2/M8)*M26</f>
        <v>0.49671151139671266</v>
      </c>
      <c r="N27" s="93">
        <f>2*$P$4^(1/4)*SIN(N9*PI()/2/M8)*N26</f>
        <v>0.791555121768147</v>
      </c>
      <c r="O27" s="92">
        <f>2*$P$4^(1/4)*SIN(O9*PI()/2/M8)*O26</f>
        <v>0.9045319910150099</v>
      </c>
      <c r="P27" s="91">
        <f>2*$P$4^(1/4)*SIN(P9*PI()/2/P8)*P26</f>
        <v>0.23435351564485912</v>
      </c>
      <c r="Q27" s="93">
        <f>2*$P$4^(1/4)*SIN(Q9*PI()/2/P8)*Q26</f>
        <v>0.6130566548363844</v>
      </c>
      <c r="R27" s="93">
        <f>2*$P$4^(1/4)*SIN(R9*PI()/2/P8)*R26</f>
        <v>0.8239672699958865</v>
      </c>
      <c r="S27" s="92">
        <f>2*$P$4^(1/4)*SIN(S9*PI()/2/P8)*S26</f>
        <v>0.9074234963517748</v>
      </c>
      <c r="T27" s="91">
        <f>2*$P$4^(1/4)*SIN(T9*PI()/2/T8)*T26</f>
        <v>0.4004617996310974</v>
      </c>
      <c r="U27" s="93">
        <f>2*$P$4^(1/4)*SIN(U9*PI()/2/T8)*U26</f>
        <v>0.687845690645197</v>
      </c>
      <c r="V27" s="93">
        <f>2*$P$4^(1/4)*SIN(V9*PI()/2/T8)*V26</f>
        <v>0.8451283660162613</v>
      </c>
      <c r="W27" s="92">
        <f>2*$P$4^(1/4)*SIN(W9*PI()/2/T8)*W26</f>
        <v>0.9093917730349603</v>
      </c>
      <c r="X27" s="91">
        <f>2*$P$4^(1/4)*SIN(X9*PI()/2/X8)*X26</f>
        <v>0.18876304800218266</v>
      </c>
      <c r="Y27" s="93">
        <f>2*$P$4^(1/4)*SIN(Y9*PI()/2/X8)*Y26</f>
        <v>0.5168531468401205</v>
      </c>
      <c r="Z27" s="93">
        <f>2*$P$4^(1/4)*SIN(Z9*PI()/2/X8)*Z26</f>
        <v>0.7382017766743686</v>
      </c>
      <c r="AA27" s="93">
        <f>2*$P$4^(1/4)*SIN(AA9*PI()/2/X8)*AA26</f>
        <v>0.859721130939625</v>
      </c>
      <c r="AB27" s="94">
        <f>2*$P$4^(1/4)*SIN(AB9*PI()/2/X8)*AB26</f>
        <v>0.9107926122115408</v>
      </c>
    </row>
    <row r="28" spans="2:28" ht="12.75" thickBot="1">
      <c r="B28" s="123" t="s">
        <v>47</v>
      </c>
      <c r="C28" s="124"/>
      <c r="D28" s="102">
        <f>1/D27</f>
        <v>1.3546431769712663</v>
      </c>
      <c r="E28" s="102">
        <f aca="true" t="shared" si="27" ref="E28:AA28">1/E27</f>
        <v>1.1832522019273446</v>
      </c>
      <c r="F28" s="98">
        <f t="shared" si="27"/>
        <v>2.2528078173820005</v>
      </c>
      <c r="G28" s="103">
        <f t="shared" si="27"/>
        <v>1.138903114062011</v>
      </c>
      <c r="H28" s="98">
        <f t="shared" si="27"/>
        <v>1.5587408079159397</v>
      </c>
      <c r="I28" s="103">
        <f t="shared" si="27"/>
        <v>1.1205312371419205</v>
      </c>
      <c r="J28" s="98">
        <f t="shared" si="27"/>
        <v>3.2470123363500587</v>
      </c>
      <c r="K28" s="95">
        <f t="shared" si="27"/>
        <v>1.3546431769712663</v>
      </c>
      <c r="L28" s="103">
        <f t="shared" si="27"/>
        <v>1.1110751439829556</v>
      </c>
      <c r="M28" s="98">
        <f t="shared" si="27"/>
        <v>2.013241040434277</v>
      </c>
      <c r="N28" s="95">
        <f t="shared" si="27"/>
        <v>1.263335897272999</v>
      </c>
      <c r="O28" s="103">
        <f t="shared" si="27"/>
        <v>1.1055440934464482</v>
      </c>
      <c r="P28" s="98">
        <f t="shared" si="27"/>
        <v>4.267057813271326</v>
      </c>
      <c r="Q28" s="95">
        <f t="shared" si="27"/>
        <v>1.6311706138593096</v>
      </c>
      <c r="R28" s="95">
        <f t="shared" si="27"/>
        <v>1.2136404398745015</v>
      </c>
      <c r="S28" s="103">
        <f t="shared" si="27"/>
        <v>1.10202127674721</v>
      </c>
      <c r="T28" s="98">
        <f t="shared" si="27"/>
        <v>2.4971170806333913</v>
      </c>
      <c r="U28" s="95">
        <f t="shared" si="27"/>
        <v>1.4538144435592864</v>
      </c>
      <c r="V28" s="95">
        <f t="shared" si="27"/>
        <v>1.1832522019273446</v>
      </c>
      <c r="W28" s="103">
        <f t="shared" si="27"/>
        <v>1.0996360750687773</v>
      </c>
      <c r="X28" s="98">
        <f t="shared" si="27"/>
        <v>5.29764702670216</v>
      </c>
      <c r="Y28" s="95">
        <f t="shared" si="27"/>
        <v>1.9347855500419977</v>
      </c>
      <c r="Z28" s="95">
        <f t="shared" si="27"/>
        <v>1.3546431769712663</v>
      </c>
      <c r="AA28" s="95">
        <f t="shared" si="27"/>
        <v>1.1631678738744717</v>
      </c>
      <c r="AB28" s="96">
        <f>1/AB27</f>
        <v>1.0979447863239145</v>
      </c>
    </row>
    <row r="29" ht="12.75" thickTop="1"/>
    <row r="30" ht="12.75" thickBot="1">
      <c r="B30" t="s">
        <v>44</v>
      </c>
    </row>
    <row r="31" spans="2:12" ht="13.5" thickBot="1" thickTop="1">
      <c r="B31" s="131" t="s">
        <v>15</v>
      </c>
      <c r="C31" s="132"/>
      <c r="D31" s="48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15">
        <v>10</v>
      </c>
    </row>
    <row r="32" spans="2:12" ht="12">
      <c r="B32" s="127" t="s">
        <v>14</v>
      </c>
      <c r="C32" s="13">
        <v>1</v>
      </c>
      <c r="D32" s="52">
        <f aca="true" t="shared" si="28" ref="D32:L41">(1+$P$4^(4*$C32)-2*$P$4^(2*$C32)*COSH(PI()*$P$5/D$31))/(1+$P$4^(4*$C32-2)-2*$P$4^(2*$C32-1)*COSH(PI()*$P$5/D$31))</f>
        <v>3.7439301845039825</v>
      </c>
      <c r="E32" s="33">
        <f t="shared" si="28"/>
        <v>1.5173664804616585</v>
      </c>
      <c r="F32" s="33">
        <f t="shared" si="28"/>
        <v>1.3183156664028135</v>
      </c>
      <c r="G32" s="33">
        <f t="shared" si="28"/>
        <v>1.2512709124902648</v>
      </c>
      <c r="H32" s="33">
        <f t="shared" si="28"/>
        <v>1.2196095826552553</v>
      </c>
      <c r="I32" s="33">
        <f t="shared" si="28"/>
        <v>1.201911047924196</v>
      </c>
      <c r="J32" s="33">
        <f t="shared" si="28"/>
        <v>1.190939905395552</v>
      </c>
      <c r="K32" s="33">
        <f t="shared" si="28"/>
        <v>1.1836410855806045</v>
      </c>
      <c r="L32" s="34">
        <f t="shared" si="28"/>
        <v>1.1785278420807683</v>
      </c>
    </row>
    <row r="33" spans="2:12" ht="12">
      <c r="B33" s="126"/>
      <c r="C33" s="11">
        <f aca="true" t="shared" si="29" ref="C33:C47">C32+1</f>
        <v>2</v>
      </c>
      <c r="D33" s="53">
        <f t="shared" si="28"/>
        <v>1.004037063959999</v>
      </c>
      <c r="E33" s="40">
        <f t="shared" si="28"/>
        <v>1.0019497990069053</v>
      </c>
      <c r="F33" s="40">
        <f t="shared" si="28"/>
        <v>1.0014004474173925</v>
      </c>
      <c r="G33" s="40">
        <f t="shared" si="28"/>
        <v>1.001173711305771</v>
      </c>
      <c r="H33" s="40">
        <f t="shared" si="28"/>
        <v>1.001057438815212</v>
      </c>
      <c r="I33" s="40">
        <f t="shared" si="28"/>
        <v>1.0009896072332995</v>
      </c>
      <c r="J33" s="40">
        <f t="shared" si="28"/>
        <v>1.0009464831059431</v>
      </c>
      <c r="K33" s="40">
        <f t="shared" si="28"/>
        <v>1.0009173228099666</v>
      </c>
      <c r="L33" s="41">
        <f t="shared" si="28"/>
        <v>1.0008966654849594</v>
      </c>
    </row>
    <row r="34" spans="2:12" ht="12">
      <c r="B34" s="126"/>
      <c r="C34" s="11">
        <f t="shared" si="29"/>
        <v>3</v>
      </c>
      <c r="D34" s="53">
        <f t="shared" si="28"/>
        <v>1.0000231930523387</v>
      </c>
      <c r="E34" s="40">
        <f t="shared" si="28"/>
        <v>1.0000112273225117</v>
      </c>
      <c r="F34" s="40">
        <f t="shared" si="28"/>
        <v>1.0000080691165412</v>
      </c>
      <c r="G34" s="40">
        <f t="shared" si="28"/>
        <v>1.0000067645302715</v>
      </c>
      <c r="H34" s="40">
        <f t="shared" si="28"/>
        <v>1.0000060952790777</v>
      </c>
      <c r="I34" s="40">
        <f t="shared" si="28"/>
        <v>1.0000057047709714</v>
      </c>
      <c r="J34" s="40">
        <f t="shared" si="28"/>
        <v>1.0000054564746876</v>
      </c>
      <c r="K34" s="40">
        <f t="shared" si="28"/>
        <v>1.0000052885650708</v>
      </c>
      <c r="L34" s="41">
        <f t="shared" si="28"/>
        <v>1.000005169610542</v>
      </c>
    </row>
    <row r="35" spans="2:12" ht="12">
      <c r="B35" s="126"/>
      <c r="C35" s="11">
        <f t="shared" si="29"/>
        <v>4</v>
      </c>
      <c r="D35" s="53">
        <f t="shared" si="28"/>
        <v>1.0000001338139297</v>
      </c>
      <c r="E35" s="40">
        <f t="shared" si="28"/>
        <v>1.0000000647776714</v>
      </c>
      <c r="F35" s="40">
        <f t="shared" si="28"/>
        <v>1.000000046556111</v>
      </c>
      <c r="G35" s="40">
        <f t="shared" si="28"/>
        <v>1.000000039029144</v>
      </c>
      <c r="H35" s="40">
        <f t="shared" si="28"/>
        <v>1.0000000351678109</v>
      </c>
      <c r="I35" s="40">
        <f t="shared" si="28"/>
        <v>1.00000003291472</v>
      </c>
      <c r="J35" s="40">
        <f t="shared" si="28"/>
        <v>1.0000000314821391</v>
      </c>
      <c r="K35" s="40">
        <f t="shared" si="28"/>
        <v>1.0000000305133603</v>
      </c>
      <c r="L35" s="41">
        <f t="shared" si="28"/>
        <v>1.0000000298270346</v>
      </c>
    </row>
    <row r="36" spans="2:12" ht="12">
      <c r="B36" s="126"/>
      <c r="C36" s="11">
        <f t="shared" si="29"/>
        <v>5</v>
      </c>
      <c r="D36" s="53">
        <f t="shared" si="28"/>
        <v>1.0000000007720677</v>
      </c>
      <c r="E36" s="40">
        <f t="shared" si="28"/>
        <v>1.0000000003737486</v>
      </c>
      <c r="F36" s="40">
        <f t="shared" si="28"/>
        <v>1.0000000002686154</v>
      </c>
      <c r="G36" s="40">
        <f t="shared" si="28"/>
        <v>1.000000000225187</v>
      </c>
      <c r="H36" s="40">
        <f t="shared" si="28"/>
        <v>1.0000000002029081</v>
      </c>
      <c r="I36" s="40">
        <f t="shared" si="28"/>
        <v>1.0000000001899085</v>
      </c>
      <c r="J36" s="40">
        <f t="shared" si="28"/>
        <v>1.000000000181643</v>
      </c>
      <c r="K36" s="40">
        <f t="shared" si="28"/>
        <v>1.0000000001760534</v>
      </c>
      <c r="L36" s="41">
        <f t="shared" si="28"/>
        <v>1.0000000001720935</v>
      </c>
    </row>
    <row r="37" spans="2:12" ht="12">
      <c r="B37" s="126"/>
      <c r="C37" s="11">
        <f t="shared" si="29"/>
        <v>6</v>
      </c>
      <c r="D37" s="53">
        <f t="shared" si="28"/>
        <v>1.0000000000044547</v>
      </c>
      <c r="E37" s="40">
        <f t="shared" si="28"/>
        <v>1.0000000000021565</v>
      </c>
      <c r="F37" s="40">
        <f t="shared" si="28"/>
        <v>1.0000000000015499</v>
      </c>
      <c r="G37" s="40">
        <f t="shared" si="28"/>
        <v>1.0000000000012994</v>
      </c>
      <c r="H37" s="40">
        <f t="shared" si="28"/>
        <v>1.0000000000011706</v>
      </c>
      <c r="I37" s="40">
        <f t="shared" si="28"/>
        <v>1.0000000000010958</v>
      </c>
      <c r="J37" s="40">
        <f t="shared" si="28"/>
        <v>1.000000000001048</v>
      </c>
      <c r="K37" s="40">
        <f t="shared" si="28"/>
        <v>1.0000000000010156</v>
      </c>
      <c r="L37" s="41">
        <f t="shared" si="28"/>
        <v>1.000000000000993</v>
      </c>
    </row>
    <row r="38" spans="2:12" ht="12">
      <c r="B38" s="126"/>
      <c r="C38" s="11">
        <f t="shared" si="29"/>
        <v>7</v>
      </c>
      <c r="D38" s="53">
        <f t="shared" si="28"/>
        <v>1.0000000000000258</v>
      </c>
      <c r="E38" s="40">
        <f t="shared" si="28"/>
        <v>1.0000000000000124</v>
      </c>
      <c r="F38" s="40">
        <f t="shared" si="28"/>
        <v>1.0000000000000089</v>
      </c>
      <c r="G38" s="40">
        <f t="shared" si="28"/>
        <v>1.0000000000000075</v>
      </c>
      <c r="H38" s="40">
        <f t="shared" si="28"/>
        <v>1.0000000000000067</v>
      </c>
      <c r="I38" s="40">
        <f t="shared" si="28"/>
        <v>1.0000000000000062</v>
      </c>
      <c r="J38" s="40">
        <f t="shared" si="28"/>
        <v>1.0000000000000062</v>
      </c>
      <c r="K38" s="40">
        <f t="shared" si="28"/>
        <v>1.0000000000000058</v>
      </c>
      <c r="L38" s="41">
        <f t="shared" si="28"/>
        <v>1.0000000000000058</v>
      </c>
    </row>
    <row r="39" spans="2:12" ht="12">
      <c r="B39" s="126"/>
      <c r="C39" s="11">
        <f t="shared" si="29"/>
        <v>8</v>
      </c>
      <c r="D39" s="53">
        <f t="shared" si="28"/>
        <v>1</v>
      </c>
      <c r="E39" s="40">
        <f t="shared" si="28"/>
        <v>1</v>
      </c>
      <c r="F39" s="40">
        <f t="shared" si="28"/>
        <v>1</v>
      </c>
      <c r="G39" s="40">
        <f t="shared" si="28"/>
        <v>1</v>
      </c>
      <c r="H39" s="40">
        <f t="shared" si="28"/>
        <v>1</v>
      </c>
      <c r="I39" s="40">
        <f t="shared" si="28"/>
        <v>1</v>
      </c>
      <c r="J39" s="40">
        <f t="shared" si="28"/>
        <v>1</v>
      </c>
      <c r="K39" s="40">
        <f t="shared" si="28"/>
        <v>1</v>
      </c>
      <c r="L39" s="41">
        <f t="shared" si="28"/>
        <v>1</v>
      </c>
    </row>
    <row r="40" spans="2:12" ht="12">
      <c r="B40" s="126"/>
      <c r="C40" s="11">
        <f t="shared" si="29"/>
        <v>9</v>
      </c>
      <c r="D40" s="53">
        <f t="shared" si="28"/>
        <v>1</v>
      </c>
      <c r="E40" s="40">
        <f t="shared" si="28"/>
        <v>1</v>
      </c>
      <c r="F40" s="40">
        <f t="shared" si="28"/>
        <v>1</v>
      </c>
      <c r="G40" s="40">
        <f t="shared" si="28"/>
        <v>1</v>
      </c>
      <c r="H40" s="40">
        <f t="shared" si="28"/>
        <v>1</v>
      </c>
      <c r="I40" s="40">
        <f t="shared" si="28"/>
        <v>1</v>
      </c>
      <c r="J40" s="40">
        <f t="shared" si="28"/>
        <v>1</v>
      </c>
      <c r="K40" s="40">
        <f t="shared" si="28"/>
        <v>1</v>
      </c>
      <c r="L40" s="41">
        <f t="shared" si="28"/>
        <v>1</v>
      </c>
    </row>
    <row r="41" spans="2:12" ht="12">
      <c r="B41" s="126"/>
      <c r="C41" s="11">
        <f t="shared" si="29"/>
        <v>10</v>
      </c>
      <c r="D41" s="53">
        <f t="shared" si="28"/>
        <v>1</v>
      </c>
      <c r="E41" s="40">
        <f t="shared" si="28"/>
        <v>1</v>
      </c>
      <c r="F41" s="40">
        <f t="shared" si="28"/>
        <v>1</v>
      </c>
      <c r="G41" s="40">
        <f t="shared" si="28"/>
        <v>1</v>
      </c>
      <c r="H41" s="40">
        <f t="shared" si="28"/>
        <v>1</v>
      </c>
      <c r="I41" s="40">
        <f t="shared" si="28"/>
        <v>1</v>
      </c>
      <c r="J41" s="40">
        <f t="shared" si="28"/>
        <v>1</v>
      </c>
      <c r="K41" s="40">
        <f t="shared" si="28"/>
        <v>1</v>
      </c>
      <c r="L41" s="41">
        <f t="shared" si="28"/>
        <v>1</v>
      </c>
    </row>
    <row r="42" spans="2:12" ht="12">
      <c r="B42" s="126"/>
      <c r="C42" s="11">
        <f t="shared" si="29"/>
        <v>11</v>
      </c>
      <c r="D42" s="53">
        <f aca="true" t="shared" si="30" ref="D42:L47">(1+$P$4^(4*$C42)-2*$P$4^(2*$C42)*COSH(PI()*$P$5/D$31))/(1+$P$4^(4*$C42-2)-2*$P$4^(2*$C42-1)*COSH(PI()*$P$5/D$31))</f>
        <v>1</v>
      </c>
      <c r="E42" s="40">
        <f t="shared" si="30"/>
        <v>1</v>
      </c>
      <c r="F42" s="40">
        <f t="shared" si="30"/>
        <v>1</v>
      </c>
      <c r="G42" s="40">
        <f t="shared" si="30"/>
        <v>1</v>
      </c>
      <c r="H42" s="40">
        <f t="shared" si="30"/>
        <v>1</v>
      </c>
      <c r="I42" s="40">
        <f t="shared" si="30"/>
        <v>1</v>
      </c>
      <c r="J42" s="40">
        <f t="shared" si="30"/>
        <v>1</v>
      </c>
      <c r="K42" s="40">
        <f t="shared" si="30"/>
        <v>1</v>
      </c>
      <c r="L42" s="41">
        <f t="shared" si="30"/>
        <v>1</v>
      </c>
    </row>
    <row r="43" spans="2:12" ht="12">
      <c r="B43" s="126"/>
      <c r="C43" s="11">
        <f t="shared" si="29"/>
        <v>12</v>
      </c>
      <c r="D43" s="53">
        <f t="shared" si="30"/>
        <v>1</v>
      </c>
      <c r="E43" s="40">
        <f t="shared" si="30"/>
        <v>1</v>
      </c>
      <c r="F43" s="40">
        <f t="shared" si="30"/>
        <v>1</v>
      </c>
      <c r="G43" s="40">
        <f t="shared" si="30"/>
        <v>1</v>
      </c>
      <c r="H43" s="40">
        <f t="shared" si="30"/>
        <v>1</v>
      </c>
      <c r="I43" s="40">
        <f t="shared" si="30"/>
        <v>1</v>
      </c>
      <c r="J43" s="40">
        <f t="shared" si="30"/>
        <v>1</v>
      </c>
      <c r="K43" s="40">
        <f t="shared" si="30"/>
        <v>1</v>
      </c>
      <c r="L43" s="41">
        <f t="shared" si="30"/>
        <v>1</v>
      </c>
    </row>
    <row r="44" spans="2:12" ht="12">
      <c r="B44" s="126"/>
      <c r="C44" s="11">
        <f t="shared" si="29"/>
        <v>13</v>
      </c>
      <c r="D44" s="53">
        <f t="shared" si="30"/>
        <v>1</v>
      </c>
      <c r="E44" s="40">
        <f t="shared" si="30"/>
        <v>1</v>
      </c>
      <c r="F44" s="40">
        <f t="shared" si="30"/>
        <v>1</v>
      </c>
      <c r="G44" s="40">
        <f t="shared" si="30"/>
        <v>1</v>
      </c>
      <c r="H44" s="40">
        <f t="shared" si="30"/>
        <v>1</v>
      </c>
      <c r="I44" s="40">
        <f t="shared" si="30"/>
        <v>1</v>
      </c>
      <c r="J44" s="40">
        <f t="shared" si="30"/>
        <v>1</v>
      </c>
      <c r="K44" s="40">
        <f t="shared" si="30"/>
        <v>1</v>
      </c>
      <c r="L44" s="41">
        <f t="shared" si="30"/>
        <v>1</v>
      </c>
    </row>
    <row r="45" spans="2:12" ht="12">
      <c r="B45" s="126"/>
      <c r="C45" s="11">
        <f t="shared" si="29"/>
        <v>14</v>
      </c>
      <c r="D45" s="53">
        <f t="shared" si="30"/>
        <v>1</v>
      </c>
      <c r="E45" s="40">
        <f t="shared" si="30"/>
        <v>1</v>
      </c>
      <c r="F45" s="40">
        <f t="shared" si="30"/>
        <v>1</v>
      </c>
      <c r="G45" s="40">
        <f t="shared" si="30"/>
        <v>1</v>
      </c>
      <c r="H45" s="40">
        <f t="shared" si="30"/>
        <v>1</v>
      </c>
      <c r="I45" s="40">
        <f t="shared" si="30"/>
        <v>1</v>
      </c>
      <c r="J45" s="40">
        <f t="shared" si="30"/>
        <v>1</v>
      </c>
      <c r="K45" s="40">
        <f t="shared" si="30"/>
        <v>1</v>
      </c>
      <c r="L45" s="41">
        <f t="shared" si="30"/>
        <v>1</v>
      </c>
    </row>
    <row r="46" spans="2:12" ht="12">
      <c r="B46" s="126"/>
      <c r="C46" s="11">
        <f t="shared" si="29"/>
        <v>15</v>
      </c>
      <c r="D46" s="53">
        <f t="shared" si="30"/>
        <v>1</v>
      </c>
      <c r="E46" s="40">
        <f t="shared" si="30"/>
        <v>1</v>
      </c>
      <c r="F46" s="40">
        <f t="shared" si="30"/>
        <v>1</v>
      </c>
      <c r="G46" s="40">
        <f t="shared" si="30"/>
        <v>1</v>
      </c>
      <c r="H46" s="40">
        <f t="shared" si="30"/>
        <v>1</v>
      </c>
      <c r="I46" s="40">
        <f t="shared" si="30"/>
        <v>1</v>
      </c>
      <c r="J46" s="40">
        <f t="shared" si="30"/>
        <v>1</v>
      </c>
      <c r="K46" s="40">
        <f t="shared" si="30"/>
        <v>1</v>
      </c>
      <c r="L46" s="41">
        <f t="shared" si="30"/>
        <v>1</v>
      </c>
    </row>
    <row r="47" spans="2:12" ht="12">
      <c r="B47" s="126"/>
      <c r="C47" s="11">
        <f t="shared" si="29"/>
        <v>16</v>
      </c>
      <c r="D47" s="53">
        <f t="shared" si="30"/>
        <v>1</v>
      </c>
      <c r="E47" s="40">
        <f t="shared" si="30"/>
        <v>1</v>
      </c>
      <c r="F47" s="40">
        <f t="shared" si="30"/>
        <v>1</v>
      </c>
      <c r="G47" s="40">
        <f t="shared" si="30"/>
        <v>1</v>
      </c>
      <c r="H47" s="40">
        <f t="shared" si="30"/>
        <v>1</v>
      </c>
      <c r="I47" s="40">
        <f t="shared" si="30"/>
        <v>1</v>
      </c>
      <c r="J47" s="40">
        <f t="shared" si="30"/>
        <v>1</v>
      </c>
      <c r="K47" s="40">
        <f t="shared" si="30"/>
        <v>1</v>
      </c>
      <c r="L47" s="41">
        <f t="shared" si="30"/>
        <v>1</v>
      </c>
    </row>
    <row r="48" spans="2:12" ht="12.75" thickBot="1">
      <c r="B48" s="108" t="s">
        <v>17</v>
      </c>
      <c r="C48" s="109"/>
      <c r="D48" s="54">
        <f>D32*D33*D34*D35*D36*D37*D38*D39*D40*D41*D42*D43*D44*D45*D46*D47</f>
        <v>3.759132359783726</v>
      </c>
      <c r="E48" s="55">
        <f>E32*E33*E34*E35*E36*E37*E38*E39*E40*E41*E42*E43*E44*E45*E46*E47</f>
        <v>1.5203422083536668</v>
      </c>
      <c r="F48" s="55">
        <f aca="true" t="shared" si="31" ref="F48:L48">F32*F33*F34*F35*F36*F37*F38*F39*F40*F41*F42*F43*F44*F45*F46*F47</f>
        <v>1.3201726125321211</v>
      </c>
      <c r="G48" s="55">
        <f t="shared" si="31"/>
        <v>1.2527480666788227</v>
      </c>
      <c r="H48" s="55">
        <f t="shared" si="31"/>
        <v>1.2209067300747694</v>
      </c>
      <c r="I48" s="55">
        <f t="shared" si="31"/>
        <v>1.2031073710333757</v>
      </c>
      <c r="J48" s="55">
        <f t="shared" si="31"/>
        <v>1.1920736521270296</v>
      </c>
      <c r="K48" s="55">
        <f t="shared" si="31"/>
        <v>1.1847331684123212</v>
      </c>
      <c r="L48" s="56">
        <f t="shared" si="31"/>
        <v>1.179590720700614</v>
      </c>
    </row>
    <row r="49" spans="2:12" ht="13.5" thickBot="1" thickTop="1">
      <c r="B49" s="111" t="s">
        <v>19</v>
      </c>
      <c r="C49" s="112"/>
      <c r="D49" s="57">
        <f aca="true" t="shared" si="32" ref="D49:L49">2*$P$4^(1/4)*SINH($P$5*PI()/2/D31)*D48</f>
        <v>5.555926271689055</v>
      </c>
      <c r="E49" s="58">
        <f t="shared" si="32"/>
        <v>1.3367584013686626</v>
      </c>
      <c r="F49" s="58">
        <f t="shared" si="32"/>
        <v>0.8355380819011897</v>
      </c>
      <c r="G49" s="58">
        <f t="shared" si="32"/>
        <v>0.6222071014781431</v>
      </c>
      <c r="H49" s="58">
        <f t="shared" si="32"/>
        <v>0.5000432708381939</v>
      </c>
      <c r="I49" s="58">
        <f t="shared" si="32"/>
        <v>0.4196826328671433</v>
      </c>
      <c r="J49" s="58">
        <f t="shared" si="32"/>
        <v>0.3623527487485268</v>
      </c>
      <c r="K49" s="58">
        <f t="shared" si="32"/>
        <v>0.31920032256777</v>
      </c>
      <c r="L49" s="59">
        <f t="shared" si="32"/>
        <v>0.28545239547711454</v>
      </c>
    </row>
    <row r="50" ht="12.75" thickTop="1"/>
  </sheetData>
  <mergeCells count="26">
    <mergeCell ref="B2:E2"/>
    <mergeCell ref="B31:C31"/>
    <mergeCell ref="B3:E3"/>
    <mergeCell ref="B4:E4"/>
    <mergeCell ref="B5:E5"/>
    <mergeCell ref="B48:C48"/>
    <mergeCell ref="B49:C49"/>
    <mergeCell ref="I2:L2"/>
    <mergeCell ref="I3:L3"/>
    <mergeCell ref="I4:L4"/>
    <mergeCell ref="I5:L5"/>
    <mergeCell ref="B27:C27"/>
    <mergeCell ref="B28:C28"/>
    <mergeCell ref="B10:B25"/>
    <mergeCell ref="B32:B47"/>
    <mergeCell ref="N2:N5"/>
    <mergeCell ref="F8:G8"/>
    <mergeCell ref="H8:I8"/>
    <mergeCell ref="J8:L8"/>
    <mergeCell ref="M8:O8"/>
    <mergeCell ref="P8:S8"/>
    <mergeCell ref="T8:W8"/>
    <mergeCell ref="X8:AB8"/>
    <mergeCell ref="B26:C26"/>
    <mergeCell ref="B9:C9"/>
    <mergeCell ref="B8:C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67"/>
  <sheetViews>
    <sheetView tabSelected="1" zoomScale="75" zoomScaleNormal="75" workbookViewId="0" topLeftCell="A1">
      <selection activeCell="C15" sqref="C15:AA15"/>
    </sheetView>
  </sheetViews>
  <sheetFormatPr defaultColWidth="9.00390625" defaultRowHeight="12.75"/>
  <cols>
    <col min="1" max="1" width="1.75390625" style="0" customWidth="1"/>
    <col min="3" max="3" width="8.875" style="0" customWidth="1"/>
    <col min="4" max="5" width="8.75390625" style="0" customWidth="1"/>
    <col min="6" max="6" width="9.875" style="0" bestFit="1" customWidth="1"/>
    <col min="7" max="9" width="8.75390625" style="0" customWidth="1"/>
    <col min="10" max="10" width="7.75390625" style="0" customWidth="1"/>
    <col min="11" max="11" width="8.75390625" style="0" customWidth="1"/>
    <col min="12" max="12" width="9.875" style="0" bestFit="1" customWidth="1"/>
    <col min="13" max="14" width="10.875" style="0" bestFit="1" customWidth="1"/>
    <col min="15" max="15" width="9.875" style="0" bestFit="1" customWidth="1"/>
    <col min="16" max="16" width="8.75390625" style="0" customWidth="1"/>
    <col min="17" max="17" width="9.875" style="0" bestFit="1" customWidth="1"/>
    <col min="18" max="18" width="8.75390625" style="0" customWidth="1"/>
    <col min="19" max="19" width="9.875" style="0" bestFit="1" customWidth="1"/>
    <col min="20" max="20" width="9.75390625" style="0" customWidth="1"/>
    <col min="21" max="21" width="9.75390625" style="0" bestFit="1" customWidth="1"/>
  </cols>
  <sheetData>
    <row r="2" spans="4:6" ht="12">
      <c r="D2" t="s">
        <v>8</v>
      </c>
      <c r="E2" t="s">
        <v>20</v>
      </c>
      <c r="F2" t="s">
        <v>9</v>
      </c>
    </row>
    <row r="3" spans="2:6" ht="12">
      <c r="B3" s="1" t="s">
        <v>0</v>
      </c>
      <c r="C3" s="1"/>
      <c r="D3" t="s">
        <v>4</v>
      </c>
      <c r="E3" s="1">
        <f>'極,ａo計算'!G3</f>
        <v>0.18</v>
      </c>
      <c r="F3" t="s">
        <v>1</v>
      </c>
    </row>
    <row r="4" spans="2:6" ht="12">
      <c r="B4" s="1" t="s">
        <v>3</v>
      </c>
      <c r="C4" s="1"/>
      <c r="D4" t="s">
        <v>5</v>
      </c>
      <c r="E4" s="1">
        <f>'極,ａo計算'!G4</f>
        <v>1</v>
      </c>
      <c r="F4" t="s">
        <v>2</v>
      </c>
    </row>
    <row r="5" spans="2:6" ht="12">
      <c r="B5" s="1" t="s">
        <v>7</v>
      </c>
      <c r="C5" s="1"/>
      <c r="D5" t="s">
        <v>6</v>
      </c>
      <c r="E5" s="1">
        <f>'極,ａo計算'!G5</f>
        <v>1.19</v>
      </c>
      <c r="F5" t="s">
        <v>2</v>
      </c>
    </row>
    <row r="7" ht="12.75" thickBot="1">
      <c r="B7" t="s">
        <v>45</v>
      </c>
    </row>
    <row r="8" spans="2:27" ht="12.75" thickTop="1">
      <c r="B8" s="79" t="s">
        <v>15</v>
      </c>
      <c r="C8" s="19">
        <v>2</v>
      </c>
      <c r="D8" s="19">
        <v>3</v>
      </c>
      <c r="E8" s="142">
        <v>4</v>
      </c>
      <c r="F8" s="143"/>
      <c r="G8" s="142">
        <v>5</v>
      </c>
      <c r="H8" s="143"/>
      <c r="I8" s="142">
        <v>6</v>
      </c>
      <c r="J8" s="70"/>
      <c r="K8" s="143"/>
      <c r="L8" s="142">
        <v>7</v>
      </c>
      <c r="M8" s="70"/>
      <c r="N8" s="143"/>
      <c r="O8" s="142">
        <v>8</v>
      </c>
      <c r="P8" s="70"/>
      <c r="Q8" s="70"/>
      <c r="R8" s="143"/>
      <c r="S8" s="142">
        <v>9</v>
      </c>
      <c r="T8" s="70"/>
      <c r="U8" s="70"/>
      <c r="V8" s="143"/>
      <c r="W8" s="135">
        <v>10</v>
      </c>
      <c r="X8" s="70"/>
      <c r="Y8" s="70"/>
      <c r="Z8" s="70"/>
      <c r="AA8" s="71"/>
    </row>
    <row r="9" spans="2:27" ht="12.75" thickBot="1">
      <c r="B9" s="80" t="s">
        <v>16</v>
      </c>
      <c r="C9" s="20">
        <v>1</v>
      </c>
      <c r="D9" s="20">
        <v>2</v>
      </c>
      <c r="E9" s="22">
        <v>1</v>
      </c>
      <c r="F9" s="23">
        <v>3</v>
      </c>
      <c r="G9" s="22">
        <v>2</v>
      </c>
      <c r="H9" s="23">
        <v>4</v>
      </c>
      <c r="I9" s="22">
        <v>1</v>
      </c>
      <c r="J9" s="24">
        <v>3</v>
      </c>
      <c r="K9" s="23">
        <v>5</v>
      </c>
      <c r="L9" s="22">
        <v>2</v>
      </c>
      <c r="M9" s="24">
        <v>4</v>
      </c>
      <c r="N9" s="23">
        <v>6</v>
      </c>
      <c r="O9" s="22">
        <v>1</v>
      </c>
      <c r="P9" s="24">
        <v>3</v>
      </c>
      <c r="Q9" s="24">
        <v>5</v>
      </c>
      <c r="R9" s="23">
        <v>7</v>
      </c>
      <c r="S9" s="22">
        <v>2</v>
      </c>
      <c r="T9" s="24">
        <v>4</v>
      </c>
      <c r="U9" s="24">
        <v>6</v>
      </c>
      <c r="V9" s="23">
        <v>8</v>
      </c>
      <c r="W9" s="86">
        <v>1</v>
      </c>
      <c r="X9" s="24">
        <v>3</v>
      </c>
      <c r="Y9" s="24">
        <v>5</v>
      </c>
      <c r="Z9" s="24">
        <v>7</v>
      </c>
      <c r="AA9" s="25">
        <v>9</v>
      </c>
    </row>
    <row r="10" spans="2:27" ht="12">
      <c r="B10" s="81" t="s">
        <v>22</v>
      </c>
      <c r="C10" s="87">
        <f>'極,ａo計算'!D27</f>
        <v>0.7382017766743686</v>
      </c>
      <c r="D10" s="87">
        <f>'極,ａo計算'!E27</f>
        <v>0.8451283660162613</v>
      </c>
      <c r="E10" s="88">
        <f>'極,ａo計算'!F27</f>
        <v>0.443890505121784</v>
      </c>
      <c r="F10" s="13">
        <f>'極,ａo計算'!G27</f>
        <v>0.8780378134478892</v>
      </c>
      <c r="G10" s="88">
        <f>'極,ａo計算'!H27</f>
        <v>0.641543478506228</v>
      </c>
      <c r="H10" s="13">
        <f>'極,ａo計算'!I27</f>
        <v>0.8924338446384117</v>
      </c>
      <c r="I10" s="88">
        <f>'極,ａo計算'!J27</f>
        <v>0.307975423685668</v>
      </c>
      <c r="J10" s="12">
        <f>'極,ａo計算'!K27</f>
        <v>0.7382017766743686</v>
      </c>
      <c r="K10" s="13">
        <f>'極,ａo計算'!L27</f>
        <v>0.9000291343168959</v>
      </c>
      <c r="L10" s="88">
        <f>'極,ａo計算'!M27</f>
        <v>0.49671151139671266</v>
      </c>
      <c r="M10" s="12">
        <f>'極,ａo計算'!N27</f>
        <v>0.791555121768147</v>
      </c>
      <c r="N10" s="13">
        <f>'極,ａo計算'!O27</f>
        <v>0.9045319910150099</v>
      </c>
      <c r="O10" s="88">
        <f>'極,ａo計算'!P27</f>
        <v>0.23435351564485912</v>
      </c>
      <c r="P10" s="12">
        <f>'極,ａo計算'!Q27</f>
        <v>0.6130566548363844</v>
      </c>
      <c r="Q10" s="12">
        <f>'極,ａo計算'!R27</f>
        <v>0.8239672699958865</v>
      </c>
      <c r="R10" s="13">
        <f>'極,ａo計算'!S27</f>
        <v>0.9074234963517748</v>
      </c>
      <c r="S10" s="88">
        <f>'極,ａo計算'!T27</f>
        <v>0.4004617996310974</v>
      </c>
      <c r="T10" s="12">
        <f>'極,ａo計算'!U27</f>
        <v>0.687845690645197</v>
      </c>
      <c r="U10" s="12">
        <f>'極,ａo計算'!V27</f>
        <v>0.8451283660162613</v>
      </c>
      <c r="V10" s="13">
        <f>'極,ａo計算'!W27</f>
        <v>0.9093917730349603</v>
      </c>
      <c r="W10" s="89">
        <f>'極,ａo計算'!X27</f>
        <v>0.18876304800218266</v>
      </c>
      <c r="X10" s="12">
        <f>'極,ａo計算'!Y27</f>
        <v>0.5168531468401205</v>
      </c>
      <c r="Y10" s="12">
        <f>'極,ａo計算'!Z27</f>
        <v>0.7382017766743686</v>
      </c>
      <c r="Z10" s="12">
        <f>'極,ａo計算'!AA27</f>
        <v>0.859721130939625</v>
      </c>
      <c r="AA10" s="14">
        <f>'極,ａo計算'!AB27</f>
        <v>0.9107926122115408</v>
      </c>
    </row>
    <row r="11" spans="2:27" ht="12">
      <c r="B11" s="82" t="s">
        <v>27</v>
      </c>
      <c r="C11" s="17">
        <f>4*$C$15^(C8/2)</f>
        <v>0.303834481427343</v>
      </c>
      <c r="D11" s="17">
        <f>4*$C$15^(D8/2)</f>
        <v>0.08373858024791832</v>
      </c>
      <c r="E11" s="141">
        <f>4*$C$15^(E8/2)</f>
        <v>0.023078848026055608</v>
      </c>
      <c r="F11" s="100"/>
      <c r="G11" s="141">
        <f>4*$C$15^(G8/2)</f>
        <v>0.006360667026272054</v>
      </c>
      <c r="H11" s="100"/>
      <c r="I11" s="141">
        <f>4*$C$15^(I8/2)</f>
        <v>0.001753037455484266</v>
      </c>
      <c r="J11" s="117"/>
      <c r="K11" s="100"/>
      <c r="L11" s="141">
        <f>4*$C$15^(L8/2)</f>
        <v>0.000483147491864842</v>
      </c>
      <c r="M11" s="117"/>
      <c r="N11" s="100"/>
      <c r="O11" s="141">
        <f>4*$C$15^(O8/2)</f>
        <v>0.00013315830655244272</v>
      </c>
      <c r="P11" s="117"/>
      <c r="Q11" s="117"/>
      <c r="R11" s="100"/>
      <c r="S11" s="141">
        <f>4*$C$15^(S8/2)</f>
        <v>3.669921691091893E-05</v>
      </c>
      <c r="T11" s="117"/>
      <c r="U11" s="117"/>
      <c r="V11" s="100"/>
      <c r="W11" s="134">
        <f>4*$C$15^(W8/2)</f>
        <v>1.011452125477615E-05</v>
      </c>
      <c r="X11" s="117"/>
      <c r="Y11" s="117"/>
      <c r="Z11" s="117"/>
      <c r="AA11" s="118"/>
    </row>
    <row r="12" spans="2:27" ht="12">
      <c r="B12" s="83" t="s">
        <v>21</v>
      </c>
      <c r="C12" s="17">
        <f>$C$14/C11</f>
        <v>0.6770528643979093</v>
      </c>
      <c r="D12" s="17">
        <f>$C$14/D11</f>
        <v>2.4565977276447772</v>
      </c>
      <c r="E12" s="141">
        <f>$C$14/E11</f>
        <v>8.913443414549581</v>
      </c>
      <c r="F12" s="100"/>
      <c r="G12" s="141">
        <f>$C$14/G11</f>
        <v>32.34126312595276</v>
      </c>
      <c r="H12" s="100"/>
      <c r="I12" s="141">
        <f>$C$14/I11</f>
        <v>117.34604147200567</v>
      </c>
      <c r="J12" s="117"/>
      <c r="K12" s="100"/>
      <c r="L12" s="141">
        <f>$C$14/L11</f>
        <v>425.77475701929717</v>
      </c>
      <c r="M12" s="117"/>
      <c r="N12" s="100"/>
      <c r="O12" s="141">
        <f>$C$14/O11</f>
        <v>1544.867994188698</v>
      </c>
      <c r="P12" s="117"/>
      <c r="Q12" s="117"/>
      <c r="R12" s="100"/>
      <c r="S12" s="141">
        <f>$C$14/S11</f>
        <v>5605.351374460296</v>
      </c>
      <c r="T12" s="117"/>
      <c r="U12" s="117"/>
      <c r="V12" s="100"/>
      <c r="W12" s="134">
        <f>$C$14/W11</f>
        <v>20338.284014786885</v>
      </c>
      <c r="X12" s="117"/>
      <c r="Y12" s="117"/>
      <c r="Z12" s="117"/>
      <c r="AA12" s="118"/>
    </row>
    <row r="13" spans="2:27" ht="12">
      <c r="B13" s="84" t="s">
        <v>19</v>
      </c>
      <c r="C13" s="64" t="s">
        <v>29</v>
      </c>
      <c r="D13" s="64">
        <f>'極,ａo計算'!E49</f>
        <v>1.3367584013686626</v>
      </c>
      <c r="E13" s="136" t="s">
        <v>29</v>
      </c>
      <c r="F13" s="137"/>
      <c r="G13" s="136">
        <f>'極,ａo計算'!G49</f>
        <v>0.6222071014781431</v>
      </c>
      <c r="H13" s="137"/>
      <c r="I13" s="136" t="s">
        <v>29</v>
      </c>
      <c r="J13" s="138"/>
      <c r="K13" s="137"/>
      <c r="L13" s="136">
        <f>'極,ａo計算'!I49</f>
        <v>0.4196826328671433</v>
      </c>
      <c r="M13" s="138"/>
      <c r="N13" s="137"/>
      <c r="O13" s="136" t="s">
        <v>29</v>
      </c>
      <c r="P13" s="138"/>
      <c r="Q13" s="138"/>
      <c r="R13" s="137"/>
      <c r="S13" s="136">
        <f>'極,ａo計算'!K49</f>
        <v>0.31920032256777</v>
      </c>
      <c r="T13" s="138"/>
      <c r="U13" s="138"/>
      <c r="V13" s="137"/>
      <c r="W13" s="139" t="s">
        <v>29</v>
      </c>
      <c r="X13" s="138"/>
      <c r="Y13" s="138"/>
      <c r="Z13" s="138"/>
      <c r="AA13" s="140"/>
    </row>
    <row r="14" spans="2:27" ht="12">
      <c r="B14" s="83" t="s">
        <v>26</v>
      </c>
      <c r="C14" s="49">
        <f>SQRT(10^(E3/10)-1)</f>
        <v>0.20571200595323597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/>
    </row>
    <row r="15" spans="2:27" ht="12.75" thickBot="1">
      <c r="B15" s="85" t="s">
        <v>28</v>
      </c>
      <c r="C15" s="51">
        <f>'極,ａo計算'!P4</f>
        <v>0.07595862035683575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133"/>
    </row>
    <row r="16" spans="2:27" ht="13.5" thickBot="1" thickTop="1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2:20" ht="12.75" thickTop="1">
      <c r="B17" s="77"/>
      <c r="C17" s="135" t="s">
        <v>30</v>
      </c>
      <c r="D17" s="70"/>
      <c r="E17" s="70" t="s">
        <v>31</v>
      </c>
      <c r="F17" s="70"/>
      <c r="G17" s="70" t="s">
        <v>32</v>
      </c>
      <c r="H17" s="70"/>
      <c r="I17" s="70" t="s">
        <v>33</v>
      </c>
      <c r="J17" s="70"/>
      <c r="K17" s="70" t="s">
        <v>34</v>
      </c>
      <c r="L17" s="70"/>
      <c r="M17" s="70" t="s">
        <v>35</v>
      </c>
      <c r="N17" s="70"/>
      <c r="O17" s="70" t="s">
        <v>36</v>
      </c>
      <c r="P17" s="70"/>
      <c r="Q17" s="70" t="s">
        <v>37</v>
      </c>
      <c r="R17" s="70"/>
      <c r="S17" s="70" t="s">
        <v>38</v>
      </c>
      <c r="T17" s="71"/>
    </row>
    <row r="18" spans="2:20" ht="12.75" thickBot="1">
      <c r="B18" s="80" t="s">
        <v>23</v>
      </c>
      <c r="C18" s="86" t="s">
        <v>24</v>
      </c>
      <c r="D18" s="24" t="s">
        <v>25</v>
      </c>
      <c r="E18" s="24" t="s">
        <v>24</v>
      </c>
      <c r="F18" s="24" t="s">
        <v>25</v>
      </c>
      <c r="G18" s="24" t="s">
        <v>24</v>
      </c>
      <c r="H18" s="24" t="s">
        <v>25</v>
      </c>
      <c r="I18" s="24" t="s">
        <v>24</v>
      </c>
      <c r="J18" s="24" t="s">
        <v>25</v>
      </c>
      <c r="K18" s="24" t="s">
        <v>24</v>
      </c>
      <c r="L18" s="24" t="s">
        <v>25</v>
      </c>
      <c r="M18" s="24" t="s">
        <v>24</v>
      </c>
      <c r="N18" s="24" t="s">
        <v>25</v>
      </c>
      <c r="O18" s="24" t="s">
        <v>24</v>
      </c>
      <c r="P18" s="24" t="s">
        <v>25</v>
      </c>
      <c r="Q18" s="24" t="s">
        <v>24</v>
      </c>
      <c r="R18" s="24" t="s">
        <v>25</v>
      </c>
      <c r="S18" s="24" t="s">
        <v>24</v>
      </c>
      <c r="T18" s="25" t="s">
        <v>25</v>
      </c>
    </row>
    <row r="19" spans="2:20" ht="12">
      <c r="B19" s="78">
        <v>0.01</v>
      </c>
      <c r="C19" s="74">
        <f aca="true" t="shared" si="0" ref="C19:C55">($C$10^2-B19^2)/(1/$C$10^2-B19^2)</f>
        <v>0.29692332055120363</v>
      </c>
      <c r="D19" s="72">
        <f>-20*LOG(1/SQRT(1+$C$12^2*C19^2))</f>
        <v>0.17206262861556534</v>
      </c>
      <c r="E19" s="72">
        <f>$D$13^2*B19*($D$10^2-B19^2)/(1/$D$10^2-B19^2)</f>
        <v>0.009115211924920529</v>
      </c>
      <c r="F19" s="72">
        <f>-20*LOG(1/SQRT(1+$D$12^2*E19^2))</f>
        <v>0.0021770935152823</v>
      </c>
      <c r="G19" s="72">
        <f aca="true" t="shared" si="1" ref="G19:G50">(E$10^2-B19^2)*(F$10^2-B19^2)/(1/E$10^2-B19^2)/(1/F$10^2-B19^2)</f>
        <v>0.02306330478518473</v>
      </c>
      <c r="H19" s="72">
        <f>-20*LOG(1/SQRT(1+$E$12^2*G19^2))</f>
        <v>0.1797625748962549</v>
      </c>
      <c r="I19" s="72">
        <f aca="true" t="shared" si="2" ref="I19:I50">G$13^2*B19*(G$10^2-$B19^2)*(H$10^2-$B19^2)/(1/G$10^2-$B19^2)/(1/H$10^2-$B19^2)</f>
        <v>0.00041588267996447753</v>
      </c>
      <c r="J19" s="72">
        <f aca="true" t="shared" si="3" ref="J19:J50">-20*LOG(1/SQRT(1+G$12^2*I19^2))</f>
        <v>0.0007855985156219096</v>
      </c>
      <c r="K19" s="72">
        <f aca="true" t="shared" si="4" ref="K19:K50">(I$10^2-$B19^2)*(J$10^2-$B19^2)*(K$10^2-$B19^2)/(1/I$10^2-$B19^2)/(1/J$10^2-$B19^2)/(1/K$10^2-$B19^2)</f>
        <v>0.0017509042152133495</v>
      </c>
      <c r="L19" s="72">
        <f aca="true" t="shared" si="5" ref="L19:L50">-20*LOG(1/SQRT(1+I$12^2*K19^2))</f>
        <v>0.17957111655328828</v>
      </c>
      <c r="M19" s="72">
        <f aca="true" t="shared" si="6" ref="M19:M50">L$13^2*$B19*(L$10^2-$B19^2)*(M$10^2-$B19^2)*(N$10^2-$B19^2)/(1/L$10^2-$B19^2)/(1/M$10^2-$B19^2)/(1/N$10^2-$B19^2)</f>
        <v>2.816140193203965E-05</v>
      </c>
      <c r="N19" s="72">
        <f aca="true" t="shared" si="7" ref="N19:N50">-20*LOG(1/SQRT(1+L$12^2*M19^2))</f>
        <v>0.0006243404248802247</v>
      </c>
      <c r="O19" s="72">
        <f aca="true" t="shared" si="8" ref="O19:O50">(O$10^2-$B19^2)*(P$10^2-$B19^2)*(Q$10^2-$B19^2)*(R$10^2-$B19^2)/(1/O$10^2-$B19^2)/(1/P$10^2-$B19^2)/(1/Q$10^2-$B19^2)/(1/R$10^2-$B19^2)</f>
        <v>0.00013287046503407496</v>
      </c>
      <c r="P19" s="72">
        <f aca="true" t="shared" si="9" ref="P19:P50">-20*LOG(1/SQRT(1+O$12^2*O19^2))</f>
        <v>0.17923846970540552</v>
      </c>
      <c r="Q19" s="72">
        <f aca="true" t="shared" si="10" ref="Q19:Q50">S$13^2*$B19*(S$10^2-$B19^2)*(T$10^2-$B19^2)*(U$10^2-$B19^2)*(V$10^2-$B19^2)/(1/S$10^2-$B19^2)/(1/T$10^2-$B19^2)/(1/U$10^2-$B19^2)/(1/V$10^2-$B19^2)</f>
        <v>2.0447882130271697E-06</v>
      </c>
      <c r="R19" s="72">
        <f aca="true" t="shared" si="11" ref="R19:R50">-20*LOG(1/SQRT(1+S$12^2*Q19^2))</f>
        <v>0.0005705032665782046</v>
      </c>
      <c r="S19" s="72">
        <f aca="true" t="shared" si="12" ref="S19:S50">(W$10^2-$B19^2)*(X$10^2-$B19^2)*(Y$10^2-$B19^2)*(Z$10^2-$B19^2)*(AA$10^2-$B19^2)/(1/W$10^2-$B19^2)/(1/X$10^2-$B19^2)/(1/Y$10^2-$B19^2)/(1/Z$10^2-$B19^2)/(1/AA$10^2-$B19^2)</f>
        <v>1.0080365680015377E-05</v>
      </c>
      <c r="T19" s="73">
        <f aca="true" t="shared" si="13" ref="T19:T50">-20*LOG(1/SQRT(1+W$12^2*S19^2))</f>
        <v>0.17881101767516308</v>
      </c>
    </row>
    <row r="20" spans="2:20" ht="12">
      <c r="B20" s="60">
        <v>0.02</v>
      </c>
      <c r="C20" s="75">
        <f t="shared" si="0"/>
        <v>0.296808354716648</v>
      </c>
      <c r="D20" s="65">
        <f>-20*LOG(1/SQRT(1+$C$12^2*C20^2))</f>
        <v>0.1719320149090518</v>
      </c>
      <c r="E20" s="65">
        <f>$D$13^2*B20*($D$10^2-B20^2)/(1/$D$10^2-B20^2)</f>
        <v>0.018226671285453556</v>
      </c>
      <c r="F20" s="65">
        <f>-20*LOG(1/SQRT(1+$D$12^2*E20^2))</f>
        <v>0.008698255092228052</v>
      </c>
      <c r="G20" s="65">
        <f t="shared" si="1"/>
        <v>0.023025896734559494</v>
      </c>
      <c r="H20" s="65">
        <f>-20*LOG(1/SQRT(1+$E$12^2*G20^2))</f>
        <v>0.17919176449394186</v>
      </c>
      <c r="I20" s="65">
        <f t="shared" si="2"/>
        <v>0.0008311470266678815</v>
      </c>
      <c r="J20" s="65">
        <f t="shared" si="3"/>
        <v>0.0031368743632244366</v>
      </c>
      <c r="K20" s="65">
        <f t="shared" si="4"/>
        <v>0.0017445119905954403</v>
      </c>
      <c r="L20" s="65">
        <f t="shared" si="5"/>
        <v>0.17828884761555516</v>
      </c>
      <c r="M20" s="65">
        <f t="shared" si="6"/>
        <v>5.623526578659619E-05</v>
      </c>
      <c r="N20" s="65">
        <f t="shared" si="7"/>
        <v>0.002489070373495239</v>
      </c>
      <c r="O20" s="65">
        <f t="shared" si="8"/>
        <v>0.00013200795341710992</v>
      </c>
      <c r="P20" s="65">
        <f t="shared" si="9"/>
        <v>0.1769656322350085</v>
      </c>
      <c r="Q20" s="65">
        <f t="shared" si="10"/>
        <v>4.078800217142951E-06</v>
      </c>
      <c r="R20" s="65">
        <f t="shared" si="11"/>
        <v>0.0022695584890259847</v>
      </c>
      <c r="S20" s="65">
        <f t="shared" si="12"/>
        <v>9.978101996723935E-06</v>
      </c>
      <c r="T20" s="66">
        <f t="shared" si="13"/>
        <v>0.175273261605636</v>
      </c>
    </row>
    <row r="21" spans="2:20" ht="12">
      <c r="B21" s="60">
        <f aca="true" t="shared" si="14" ref="B21:B55">B20+0.02</f>
        <v>0.04</v>
      </c>
      <c r="C21" s="75">
        <f t="shared" si="0"/>
        <v>0.2963481151522149</v>
      </c>
      <c r="D21" s="65">
        <f aca="true" t="shared" si="15" ref="D21:D84">-20*LOG(1/SQRT(1+$C$12^2*C21^2))</f>
        <v>0.17140959994096466</v>
      </c>
      <c r="E21" s="65">
        <f aca="true" t="shared" si="16" ref="E21:E83">$D$13^2*B21*($D$10^2-B21^2)/(1/$D$10^2-B21^2)</f>
        <v>0.03642328985614264</v>
      </c>
      <c r="F21" s="65">
        <f aca="true" t="shared" si="17" ref="F21:F84">-20*LOG(1/SQRT(1+$D$12^2*E21^2))</f>
        <v>0.03463203330270743</v>
      </c>
      <c r="G21" s="65">
        <f t="shared" si="1"/>
        <v>0.022876314540716213</v>
      </c>
      <c r="H21" s="65">
        <f aca="true" t="shared" si="18" ref="H21:H84">-20*LOG(1/SQRT(1+$E$12^2*G21^2))</f>
        <v>0.17691780168378946</v>
      </c>
      <c r="I21" s="65">
        <f t="shared" si="2"/>
        <v>0.0016573465826031002</v>
      </c>
      <c r="J21" s="65">
        <f t="shared" si="3"/>
        <v>0.012459534456626157</v>
      </c>
      <c r="K21" s="65">
        <f t="shared" si="4"/>
        <v>0.0017189949624719443</v>
      </c>
      <c r="L21" s="65">
        <f t="shared" si="5"/>
        <v>0.17321319105479116</v>
      </c>
      <c r="M21" s="65">
        <f t="shared" si="6"/>
        <v>0.00011177098752898771</v>
      </c>
      <c r="N21" s="65">
        <f t="shared" si="7"/>
        <v>0.00982451203004755</v>
      </c>
      <c r="O21" s="65">
        <f t="shared" si="8"/>
        <v>0.0001285730673863779</v>
      </c>
      <c r="P21" s="65">
        <f t="shared" si="9"/>
        <v>0.16804960600421912</v>
      </c>
      <c r="Q21" s="65">
        <f t="shared" si="10"/>
        <v>8.07162527184834E-06</v>
      </c>
      <c r="R21" s="65">
        <f t="shared" si="11"/>
        <v>0.008881122202013083</v>
      </c>
      <c r="S21" s="65">
        <f t="shared" si="12"/>
        <v>9.572087356539533E-06</v>
      </c>
      <c r="T21" s="66">
        <f t="shared" si="13"/>
        <v>0.16155610996845535</v>
      </c>
    </row>
    <row r="22" spans="2:20" ht="12">
      <c r="B22" s="60">
        <f t="shared" si="14"/>
        <v>0.06</v>
      </c>
      <c r="C22" s="75">
        <f t="shared" si="0"/>
        <v>0.2955797089619067</v>
      </c>
      <c r="D22" s="65">
        <f t="shared" si="15"/>
        <v>0.17053905409558534</v>
      </c>
      <c r="E22" s="65">
        <f t="shared" si="16"/>
        <v>0.054559630835349746</v>
      </c>
      <c r="F22" s="65">
        <f t="shared" si="17"/>
        <v>0.07732558835405046</v>
      </c>
      <c r="G22" s="65">
        <f t="shared" si="1"/>
        <v>0.02262718972267198</v>
      </c>
      <c r="H22" s="65">
        <f t="shared" si="18"/>
        <v>0.17316087062588606</v>
      </c>
      <c r="I22" s="65">
        <f t="shared" si="2"/>
        <v>0.0024736469330401386</v>
      </c>
      <c r="J22" s="65">
        <f t="shared" si="3"/>
        <v>0.02770687918304995</v>
      </c>
      <c r="K22" s="65">
        <f t="shared" si="4"/>
        <v>0.0016766512812295034</v>
      </c>
      <c r="L22" s="65">
        <f t="shared" si="5"/>
        <v>0.16494283164811674</v>
      </c>
      <c r="M22" s="65">
        <f t="shared" si="6"/>
        <v>0.00016591168917291161</v>
      </c>
      <c r="N22" s="65">
        <f t="shared" si="7"/>
        <v>0.021618061565929617</v>
      </c>
      <c r="O22" s="65">
        <f t="shared" si="8"/>
        <v>0.0001229021057487578</v>
      </c>
      <c r="P22" s="65">
        <f t="shared" si="9"/>
        <v>0.1538058041709431</v>
      </c>
      <c r="Q22" s="65">
        <f t="shared" si="10"/>
        <v>1.1893750982239426E-05</v>
      </c>
      <c r="R22" s="65">
        <f t="shared" si="11"/>
        <v>0.019260355732404935</v>
      </c>
      <c r="S22" s="65">
        <f t="shared" si="12"/>
        <v>8.90616258783009E-06</v>
      </c>
      <c r="T22" s="66">
        <f t="shared" si="13"/>
        <v>0.1402054937004508</v>
      </c>
    </row>
    <row r="23" spans="2:20" ht="12">
      <c r="B23" s="60">
        <f t="shared" si="14"/>
        <v>0.08</v>
      </c>
      <c r="C23" s="75">
        <f t="shared" si="0"/>
        <v>0.29450111653662475</v>
      </c>
      <c r="D23" s="65">
        <f t="shared" si="15"/>
        <v>0.16932061070962817</v>
      </c>
      <c r="E23" s="65">
        <f t="shared" si="16"/>
        <v>0.07260512294714797</v>
      </c>
      <c r="F23" s="65">
        <f t="shared" si="17"/>
        <v>0.13600933553889197</v>
      </c>
      <c r="G23" s="65">
        <f t="shared" si="1"/>
        <v>0.022278794265807016</v>
      </c>
      <c r="H23" s="65">
        <f t="shared" si="18"/>
        <v>0.1679705350333938</v>
      </c>
      <c r="I23" s="65">
        <f t="shared" si="2"/>
        <v>0.0032750879478344965</v>
      </c>
      <c r="J23" s="65">
        <f t="shared" si="3"/>
        <v>0.04845284759256419</v>
      </c>
      <c r="K23" s="65">
        <f t="shared" si="4"/>
        <v>0.001617758971213904</v>
      </c>
      <c r="L23" s="65">
        <f t="shared" si="5"/>
        <v>0.15375818421949067</v>
      </c>
      <c r="M23" s="65">
        <f t="shared" si="6"/>
        <v>0.00021797008640246377</v>
      </c>
      <c r="N23" s="65">
        <f t="shared" si="7"/>
        <v>0.03724554345013643</v>
      </c>
      <c r="O23" s="65">
        <f t="shared" si="8"/>
        <v>0.00011507563960809777</v>
      </c>
      <c r="P23" s="65">
        <f t="shared" si="9"/>
        <v>0.13513246992755457</v>
      </c>
      <c r="Q23" s="65">
        <f t="shared" si="10"/>
        <v>1.546295635698567E-05</v>
      </c>
      <c r="R23" s="65">
        <f t="shared" si="11"/>
        <v>0.03250489717490152</v>
      </c>
      <c r="S23" s="65">
        <f t="shared" si="12"/>
        <v>7.996322220814097E-06</v>
      </c>
      <c r="T23" s="66">
        <f t="shared" si="13"/>
        <v>0.11337374177788206</v>
      </c>
    </row>
    <row r="24" spans="2:20" ht="12">
      <c r="B24" s="60">
        <f t="shared" si="14"/>
        <v>0.1</v>
      </c>
      <c r="C24" s="75">
        <f t="shared" si="0"/>
        <v>0.29310949183761015</v>
      </c>
      <c r="D24" s="65">
        <f t="shared" si="15"/>
        <v>0.1677546261974026</v>
      </c>
      <c r="E24" s="65">
        <f t="shared" si="16"/>
        <v>0.09052867008554126</v>
      </c>
      <c r="F24" s="65">
        <f t="shared" si="17"/>
        <v>0.20965242643098045</v>
      </c>
      <c r="G24" s="65">
        <f t="shared" si="1"/>
        <v>0.021831516481102126</v>
      </c>
      <c r="H24" s="65">
        <f t="shared" si="18"/>
        <v>0.16141627906052158</v>
      </c>
      <c r="I24" s="65">
        <f t="shared" si="2"/>
        <v>0.004056697240826326</v>
      </c>
      <c r="J24" s="65">
        <f t="shared" si="3"/>
        <v>0.07411945491151922</v>
      </c>
      <c r="K24" s="65">
        <f t="shared" si="4"/>
        <v>0.001542709218533898</v>
      </c>
      <c r="L24" s="65">
        <f t="shared" si="5"/>
        <v>0.14004521385527882</v>
      </c>
      <c r="M24" s="65">
        <f t="shared" si="6"/>
        <v>0.0002672713225618075</v>
      </c>
      <c r="N24" s="65">
        <f t="shared" si="7"/>
        <v>0.05587941997575581</v>
      </c>
      <c r="O24" s="65">
        <f t="shared" si="8"/>
        <v>0.00010520605733744044</v>
      </c>
      <c r="P24" s="65">
        <f t="shared" si="9"/>
        <v>0.11323340890370424</v>
      </c>
      <c r="Q24" s="65">
        <f t="shared" si="10"/>
        <v>1.8700778030260657E-05</v>
      </c>
      <c r="R24" s="65">
        <f t="shared" si="11"/>
        <v>0.04746070110139556</v>
      </c>
      <c r="S24" s="65">
        <f t="shared" si="12"/>
        <v>6.864647304393032E-06</v>
      </c>
      <c r="T24" s="66">
        <f t="shared" si="13"/>
        <v>0.08383987970362902</v>
      </c>
    </row>
    <row r="25" spans="2:20" ht="12">
      <c r="B25" s="60">
        <f t="shared" si="14"/>
        <v>0.12000000000000001</v>
      </c>
      <c r="C25" s="75">
        <f t="shared" si="0"/>
        <v>0.29140114353605306</v>
      </c>
      <c r="D25" s="65">
        <f t="shared" si="15"/>
        <v>0.16584161067711622</v>
      </c>
      <c r="E25" s="65">
        <f t="shared" si="16"/>
        <v>0.10829846648434366</v>
      </c>
      <c r="F25" s="65">
        <f t="shared" si="17"/>
        <v>0.2970039279107199</v>
      </c>
      <c r="G25" s="65">
        <f t="shared" si="1"/>
        <v>0.02128586871561954</v>
      </c>
      <c r="H25" s="65">
        <f t="shared" si="18"/>
        <v>0.15358757493036615</v>
      </c>
      <c r="I25" s="65">
        <f t="shared" si="2"/>
        <v>0.0048134867288401485</v>
      </c>
      <c r="J25" s="65">
        <f t="shared" si="3"/>
        <v>0.10399387354113408</v>
      </c>
      <c r="K25" s="65">
        <f t="shared" si="4"/>
        <v>0.0014520083232240151</v>
      </c>
      <c r="L25" s="65">
        <f t="shared" si="5"/>
        <v>0.12428827947111802</v>
      </c>
      <c r="M25" s="65">
        <f t="shared" si="6"/>
        <v>0.0003131573744756847</v>
      </c>
      <c r="N25" s="65">
        <f t="shared" si="7"/>
        <v>0.07653097554786949</v>
      </c>
      <c r="O25" s="65">
        <f t="shared" si="8"/>
        <v>9.343713420660833E-05</v>
      </c>
      <c r="P25" s="65">
        <f t="shared" si="9"/>
        <v>0.08956128632628577</v>
      </c>
      <c r="Q25" s="65">
        <f t="shared" si="10"/>
        <v>2.1533767438311835E-05</v>
      </c>
      <c r="R25" s="65">
        <f t="shared" si="11"/>
        <v>0.06281817814573576</v>
      </c>
      <c r="S25" s="65">
        <f t="shared" si="12"/>
        <v>5.538990733621779E-06</v>
      </c>
      <c r="T25" s="66">
        <f t="shared" si="13"/>
        <v>0.054768757472894905</v>
      </c>
    </row>
    <row r="26" spans="2:20" ht="12">
      <c r="B26" s="60">
        <f t="shared" si="14"/>
        <v>0.14</v>
      </c>
      <c r="C26" s="75">
        <f t="shared" si="0"/>
        <v>0.2893715103659518</v>
      </c>
      <c r="D26" s="65">
        <f t="shared" si="15"/>
        <v>0.1635822686389965</v>
      </c>
      <c r="E26" s="65">
        <f t="shared" si="16"/>
        <v>0.12588180314762723</v>
      </c>
      <c r="F26" s="65">
        <f t="shared" si="17"/>
        <v>0.396639019540409</v>
      </c>
      <c r="G26" s="65">
        <f t="shared" si="1"/>
        <v>0.020642497527571527</v>
      </c>
      <c r="H26" s="65">
        <f t="shared" si="18"/>
        <v>0.1445939301498317</v>
      </c>
      <c r="I26" s="65">
        <f t="shared" si="2"/>
        <v>0.005540449776191157</v>
      </c>
      <c r="J26" s="65">
        <f t="shared" si="3"/>
        <v>0.13724856455218035</v>
      </c>
      <c r="K26" s="65">
        <f t="shared" si="4"/>
        <v>0.001346280208352972</v>
      </c>
      <c r="L26" s="65">
        <f t="shared" si="5"/>
        <v>0.10706021569748285</v>
      </c>
      <c r="M26" s="65">
        <f t="shared" si="6"/>
        <v>0.0003549916878540568</v>
      </c>
      <c r="N26" s="65">
        <f t="shared" si="7"/>
        <v>0.09809938775431987</v>
      </c>
      <c r="O26" s="65">
        <f t="shared" si="8"/>
        <v>7.994345107670933E-05</v>
      </c>
      <c r="P26" s="65">
        <f t="shared" si="9"/>
        <v>0.06574180303813208</v>
      </c>
      <c r="Q26" s="65">
        <f t="shared" si="10"/>
        <v>2.389475050754824E-05</v>
      </c>
      <c r="R26" s="65">
        <f t="shared" si="11"/>
        <v>0.07721973163486429</v>
      </c>
      <c r="S26" s="65">
        <f t="shared" si="12"/>
        <v>4.052567911543671E-06</v>
      </c>
      <c r="T26" s="66">
        <f t="shared" si="13"/>
        <v>0.0294037358931553</v>
      </c>
    </row>
    <row r="27" spans="2:20" ht="12">
      <c r="B27" s="60">
        <f t="shared" si="14"/>
        <v>0.16</v>
      </c>
      <c r="C27" s="75">
        <f t="shared" si="0"/>
        <v>0.2870151303807955</v>
      </c>
      <c r="D27" s="65">
        <f t="shared" si="15"/>
        <v>0.16097755067651484</v>
      </c>
      <c r="E27" s="65">
        <f t="shared" si="16"/>
        <v>0.14324486301455563</v>
      </c>
      <c r="F27" s="65">
        <f t="shared" si="17"/>
        <v>0.5070065768658711</v>
      </c>
      <c r="G27" s="65">
        <f t="shared" si="1"/>
        <v>0.01990219653264361</v>
      </c>
      <c r="H27" s="65">
        <f t="shared" si="18"/>
        <v>0.13456488333793365</v>
      </c>
      <c r="I27" s="65">
        <f t="shared" si="2"/>
        <v>0.0062325591142975605</v>
      </c>
      <c r="J27" s="65">
        <f t="shared" si="3"/>
        <v>0.17296339772541053</v>
      </c>
      <c r="K27" s="65">
        <f t="shared" si="4"/>
        <v>0.0012262694836137097</v>
      </c>
      <c r="L27" s="65">
        <f t="shared" si="5"/>
        <v>0.0890092165575545</v>
      </c>
      <c r="M27" s="65">
        <f t="shared" si="6"/>
        <v>0.00039216410456405123</v>
      </c>
      <c r="N27" s="65">
        <f t="shared" si="7"/>
        <v>0.11942489867934811</v>
      </c>
      <c r="O27" s="65">
        <f t="shared" si="8"/>
        <v>6.492964022500318E-05</v>
      </c>
      <c r="P27" s="65">
        <f t="shared" si="9"/>
        <v>0.043478775383046515</v>
      </c>
      <c r="Q27" s="65">
        <f t="shared" si="10"/>
        <v>2.5724088574085244E-05</v>
      </c>
      <c r="R27" s="65">
        <f t="shared" si="11"/>
        <v>0.08937042094498027</v>
      </c>
      <c r="S27" s="65">
        <f t="shared" si="12"/>
        <v>2.443449303717366E-06</v>
      </c>
      <c r="T27" s="66">
        <f t="shared" si="13"/>
        <v>0.010712328100194235</v>
      </c>
    </row>
    <row r="28" spans="2:20" ht="12">
      <c r="B28" s="60">
        <f t="shared" si="14"/>
        <v>0.18</v>
      </c>
      <c r="C28" s="75">
        <f t="shared" si="0"/>
        <v>0.28432560372339594</v>
      </c>
      <c r="D28" s="65">
        <f t="shared" si="15"/>
        <v>0.1580287175900216</v>
      </c>
      <c r="E28" s="65">
        <f t="shared" si="16"/>
        <v>0.16035250208880758</v>
      </c>
      <c r="F28" s="65">
        <f t="shared" si="17"/>
        <v>0.6264748850956856</v>
      </c>
      <c r="G28" s="65">
        <f t="shared" si="1"/>
        <v>0.019065922186344862</v>
      </c>
      <c r="H28" s="65">
        <f t="shared" si="18"/>
        <v>0.12364990960044403</v>
      </c>
      <c r="I28" s="65">
        <f t="shared" si="2"/>
        <v>0.006884765757567323</v>
      </c>
      <c r="J28" s="65">
        <f t="shared" si="3"/>
        <v>0.21014874365363645</v>
      </c>
      <c r="K28" s="65">
        <f t="shared" si="4"/>
        <v>0.0010928450581574644</v>
      </c>
      <c r="L28" s="65">
        <f t="shared" si="5"/>
        <v>0.07084210610905202</v>
      </c>
      <c r="M28" s="65">
        <f t="shared" si="6"/>
        <v>0.00042409614726691313</v>
      </c>
      <c r="N28" s="65">
        <f t="shared" si="7"/>
        <v>0.1393435842608758</v>
      </c>
      <c r="O28" s="65">
        <f t="shared" si="8"/>
        <v>4.8629430397103555E-05</v>
      </c>
      <c r="P28" s="65">
        <f t="shared" si="9"/>
        <v>0.024442337586530784</v>
      </c>
      <c r="Q28" s="65">
        <f t="shared" si="10"/>
        <v>2.6970937851938922E-05</v>
      </c>
      <c r="R28" s="65">
        <f t="shared" si="11"/>
        <v>0.09814442364019822</v>
      </c>
      <c r="S28" s="65">
        <f t="shared" si="12"/>
        <v>7.539508385234777E-07</v>
      </c>
      <c r="T28" s="66">
        <f t="shared" si="13"/>
        <v>0.0010210521645527672</v>
      </c>
    </row>
    <row r="29" spans="2:20" ht="12">
      <c r="B29" s="60">
        <f t="shared" si="14"/>
        <v>0.19999999999999998</v>
      </c>
      <c r="C29" s="75">
        <f t="shared" si="0"/>
        <v>0.2812955484288914</v>
      </c>
      <c r="D29" s="65">
        <f t="shared" si="15"/>
        <v>0.1547374185002257</v>
      </c>
      <c r="E29" s="65">
        <f t="shared" si="16"/>
        <v>0.1771680134534339</v>
      </c>
      <c r="F29" s="65">
        <f t="shared" si="17"/>
        <v>0.7533728972574384</v>
      </c>
      <c r="G29" s="65">
        <f t="shared" si="1"/>
        <v>0.0181348128333717</v>
      </c>
      <c r="H29" s="65">
        <f t="shared" si="18"/>
        <v>0.11201818770051114</v>
      </c>
      <c r="I29" s="65">
        <f t="shared" si="2"/>
        <v>0.007491999177563876</v>
      </c>
      <c r="J29" s="65">
        <f t="shared" si="3"/>
        <v>0.2477686643901898</v>
      </c>
      <c r="K29" s="65">
        <f t="shared" si="4"/>
        <v>0.0009470042930751385</v>
      </c>
      <c r="L29" s="65">
        <f t="shared" si="5"/>
        <v>0.05330367895843262</v>
      </c>
      <c r="M29" s="65">
        <f t="shared" si="6"/>
        <v>0.00045024673071068896</v>
      </c>
      <c r="N29" s="65">
        <f t="shared" si="7"/>
        <v>0.15674172079986962</v>
      </c>
      <c r="O29" s="65">
        <f t="shared" si="8"/>
        <v>3.1304456526447814E-05</v>
      </c>
      <c r="P29" s="65">
        <f t="shared" si="9"/>
        <v>0.010145466651020235</v>
      </c>
      <c r="Q29" s="65">
        <f t="shared" si="10"/>
        <v>2.7594502945752225E-05</v>
      </c>
      <c r="R29" s="65">
        <f t="shared" si="11"/>
        <v>0.1026812082132851</v>
      </c>
      <c r="S29" s="65">
        <f t="shared" si="12"/>
        <v>-9.700823769815357E-07</v>
      </c>
      <c r="T29" s="66">
        <f t="shared" si="13"/>
        <v>0.0016902293653783176</v>
      </c>
    </row>
    <row r="30" spans="2:20" ht="12">
      <c r="B30" s="60">
        <f t="shared" si="14"/>
        <v>0.21999999999999997</v>
      </c>
      <c r="C30" s="75">
        <f t="shared" si="0"/>
        <v>0.277916548681563</v>
      </c>
      <c r="D30" s="65">
        <f t="shared" si="15"/>
        <v>0.1511057849881525</v>
      </c>
      <c r="E30" s="65">
        <f t="shared" si="16"/>
        <v>0.19365287070631906</v>
      </c>
      <c r="F30" s="65">
        <f t="shared" si="17"/>
        <v>0.8860252596348434</v>
      </c>
      <c r="G30" s="65">
        <f t="shared" si="1"/>
        <v>0.01711021143155703</v>
      </c>
      <c r="H30" s="65">
        <f t="shared" si="18"/>
        <v>0.09985817202900273</v>
      </c>
      <c r="I30" s="65">
        <f t="shared" si="2"/>
        <v>0.00804916904944205</v>
      </c>
      <c r="J30" s="65">
        <f t="shared" si="3"/>
        <v>0.2847635449428947</v>
      </c>
      <c r="K30" s="65">
        <f t="shared" si="4"/>
        <v>0.0007898776774428849</v>
      </c>
      <c r="L30" s="65">
        <f t="shared" si="5"/>
        <v>0.03715197934807009</v>
      </c>
      <c r="M30" s="65">
        <f t="shared" si="6"/>
        <v>0.000470118373276196</v>
      </c>
      <c r="N30" s="65">
        <f t="shared" si="7"/>
        <v>0.17060833250051727</v>
      </c>
      <c r="O30" s="65">
        <f t="shared" si="8"/>
        <v>1.3242792056302301E-05</v>
      </c>
      <c r="P30" s="65">
        <f t="shared" si="9"/>
        <v>0.0018173363449063723</v>
      </c>
      <c r="Q30" s="65">
        <f t="shared" si="10"/>
        <v>2.756527757926353E-05</v>
      </c>
      <c r="R30" s="65">
        <f t="shared" si="11"/>
        <v>0.10246636822925478</v>
      </c>
      <c r="S30" s="65">
        <f t="shared" si="12"/>
        <v>-2.6801038688542353E-06</v>
      </c>
      <c r="T30" s="66">
        <f t="shared" si="13"/>
        <v>0.01288462513254096</v>
      </c>
    </row>
    <row r="31" spans="2:20" ht="12">
      <c r="B31" s="60">
        <f t="shared" si="14"/>
        <v>0.23999999999999996</v>
      </c>
      <c r="C31" s="75">
        <f t="shared" si="0"/>
        <v>0.27417909483431774</v>
      </c>
      <c r="D31" s="65">
        <f t="shared" si="15"/>
        <v>0.14713654372112103</v>
      </c>
      <c r="E31" s="65">
        <f t="shared" si="16"/>
        <v>0.20976644687589635</v>
      </c>
      <c r="F31" s="65">
        <f t="shared" si="17"/>
        <v>1.0227801347511634</v>
      </c>
      <c r="G31" s="65">
        <f t="shared" si="1"/>
        <v>0.015993692447674554</v>
      </c>
      <c r="H31" s="65">
        <f t="shared" si="18"/>
        <v>0.08737690267513798</v>
      </c>
      <c r="I31" s="65">
        <f t="shared" si="2"/>
        <v>0.008551168950233999</v>
      </c>
      <c r="J31" s="65">
        <f t="shared" si="3"/>
        <v>0.32007176846346586</v>
      </c>
      <c r="K31" s="65">
        <f t="shared" si="4"/>
        <v>0.0006227340025330517</v>
      </c>
      <c r="L31" s="65">
        <f t="shared" si="5"/>
        <v>0.023129666014731612</v>
      </c>
      <c r="M31" s="65">
        <f t="shared" si="6"/>
        <v>0.0004832639870893802</v>
      </c>
      <c r="N31" s="65">
        <f t="shared" si="7"/>
        <v>0.18008503742121085</v>
      </c>
      <c r="O31" s="65">
        <f t="shared" si="8"/>
        <v>-5.242846724078088E-06</v>
      </c>
      <c r="P31" s="65">
        <f t="shared" si="9"/>
        <v>0.000284896517338167</v>
      </c>
      <c r="Q31" s="65">
        <f t="shared" si="10"/>
        <v>2.6866262775377853E-05</v>
      </c>
      <c r="R31" s="65">
        <f t="shared" si="11"/>
        <v>0.09739256031324318</v>
      </c>
      <c r="S31" s="65">
        <f t="shared" si="12"/>
        <v>-4.325810056794986E-06</v>
      </c>
      <c r="T31" s="66">
        <f t="shared" si="13"/>
        <v>0.03348670433989547</v>
      </c>
    </row>
    <row r="32" spans="2:20" ht="12">
      <c r="B32" s="60">
        <f t="shared" si="14"/>
        <v>0.25999999999999995</v>
      </c>
      <c r="C32" s="75">
        <f t="shared" si="0"/>
        <v>0.2700725143727706</v>
      </c>
      <c r="D32" s="65">
        <f t="shared" si="15"/>
        <v>0.1428331505463519</v>
      </c>
      <c r="E32" s="65">
        <f t="shared" si="16"/>
        <v>0.22546570429424265</v>
      </c>
      <c r="F32" s="65">
        <f t="shared" si="17"/>
        <v>1.1620295549516642</v>
      </c>
      <c r="G32" s="65">
        <f t="shared" si="1"/>
        <v>0.014787093528537581</v>
      </c>
      <c r="H32" s="65">
        <f t="shared" si="18"/>
        <v>0.07479897693768887</v>
      </c>
      <c r="I32" s="65">
        <f t="shared" si="2"/>
        <v>0.00899288247092704</v>
      </c>
      <c r="J32" s="65">
        <f t="shared" si="3"/>
        <v>0.3526503168170281</v>
      </c>
      <c r="K32" s="65">
        <f t="shared" si="4"/>
        <v>0.00044698599572848686</v>
      </c>
      <c r="L32" s="65">
        <f t="shared" si="5"/>
        <v>0.011931973962064052</v>
      </c>
      <c r="M32" s="65">
        <f t="shared" si="6"/>
        <v>0.0004892943299721174</v>
      </c>
      <c r="N32" s="65">
        <f t="shared" si="7"/>
        <v>0.18451267317043285</v>
      </c>
      <c r="O32" s="65">
        <f t="shared" si="8"/>
        <v>-2.3817284646154482E-05</v>
      </c>
      <c r="P32" s="65">
        <f t="shared" si="9"/>
        <v>0.005875674653021985</v>
      </c>
      <c r="Q32" s="65">
        <f t="shared" si="10"/>
        <v>2.549414904347915E-05</v>
      </c>
      <c r="R32" s="65">
        <f t="shared" si="11"/>
        <v>0.08779582201708994</v>
      </c>
      <c r="S32" s="65">
        <f t="shared" si="12"/>
        <v>-5.856205641264683E-06</v>
      </c>
      <c r="T32" s="66">
        <f t="shared" si="13"/>
        <v>0.06117629321927116</v>
      </c>
    </row>
    <row r="33" spans="2:20" ht="12">
      <c r="B33" s="60">
        <f t="shared" si="14"/>
        <v>0.27999999999999997</v>
      </c>
      <c r="C33" s="75">
        <f t="shared" si="0"/>
        <v>0.26558489286058545</v>
      </c>
      <c r="D33" s="65">
        <f t="shared" si="15"/>
        <v>0.138199949653671</v>
      </c>
      <c r="E33" s="65">
        <f t="shared" si="16"/>
        <v>0.24070485019344984</v>
      </c>
      <c r="F33" s="65">
        <f t="shared" si="17"/>
        <v>1.3022225793659636</v>
      </c>
      <c r="G33" s="65">
        <f t="shared" si="1"/>
        <v>0.013492552677637352</v>
      </c>
      <c r="H33" s="65">
        <f t="shared" si="18"/>
        <v>0.06236509571049617</v>
      </c>
      <c r="I33" s="65">
        <f t="shared" si="2"/>
        <v>0.009369192307504961</v>
      </c>
      <c r="J33" s="65">
        <f t="shared" si="3"/>
        <v>0.38149445400954723</v>
      </c>
      <c r="K33" s="65">
        <f t="shared" si="4"/>
        <v>0.00026419635766007296</v>
      </c>
      <c r="L33" s="65">
        <f t="shared" si="5"/>
        <v>0.004172210613001424</v>
      </c>
      <c r="M33" s="65">
        <f t="shared" si="6"/>
        <v>0.0004878862074521142</v>
      </c>
      <c r="N33" s="65">
        <f t="shared" si="7"/>
        <v>0.18347428427614898</v>
      </c>
      <c r="O33" s="65">
        <f t="shared" si="8"/>
        <v>-4.2125531381583525E-05</v>
      </c>
      <c r="P33" s="65">
        <f t="shared" si="9"/>
        <v>0.018354383634132315</v>
      </c>
      <c r="Q33" s="65">
        <f t="shared" si="10"/>
        <v>2.3460444538193436E-05</v>
      </c>
      <c r="R33" s="65">
        <f t="shared" si="11"/>
        <v>0.074461889930382</v>
      </c>
      <c r="S33" s="65">
        <f t="shared" si="12"/>
        <v>-7.220794116404723E-06</v>
      </c>
      <c r="T33" s="66">
        <f t="shared" si="13"/>
        <v>0.09267041153638775</v>
      </c>
    </row>
    <row r="34" spans="2:20" ht="12">
      <c r="B34" s="60">
        <f t="shared" si="14"/>
        <v>0.3</v>
      </c>
      <c r="C34" s="75">
        <f t="shared" si="0"/>
        <v>0.26070298373526607</v>
      </c>
      <c r="D34" s="65">
        <f t="shared" si="15"/>
        <v>0.13324236214904456</v>
      </c>
      <c r="E34" s="65">
        <f t="shared" si="16"/>
        <v>0.25543495192383997</v>
      </c>
      <c r="F34" s="65">
        <f t="shared" si="17"/>
        <v>1.4418718863115212</v>
      </c>
      <c r="G34" s="65">
        <f t="shared" si="1"/>
        <v>0.012112551820217579</v>
      </c>
      <c r="H34" s="65">
        <f t="shared" si="18"/>
        <v>0.05033008875767479</v>
      </c>
      <c r="I34" s="65">
        <f t="shared" si="2"/>
        <v>0.009674993025507042</v>
      </c>
      <c r="J34" s="65">
        <f t="shared" si="3"/>
        <v>0.4056569079229124</v>
      </c>
      <c r="K34" s="65">
        <f t="shared" si="4"/>
        <v>7.608412151765726E-05</v>
      </c>
      <c r="L34" s="65">
        <f t="shared" si="5"/>
        <v>0.0003461720111595199</v>
      </c>
      <c r="M34" s="65">
        <f t="shared" si="6"/>
        <v>0.0004787915176084403</v>
      </c>
      <c r="N34" s="65">
        <f t="shared" si="7"/>
        <v>0.1768338224034537</v>
      </c>
      <c r="O34" s="65">
        <f t="shared" si="8"/>
        <v>-5.9795969109843385E-05</v>
      </c>
      <c r="P34" s="65">
        <f t="shared" si="9"/>
        <v>0.03690323275226116</v>
      </c>
      <c r="Q34" s="65">
        <f t="shared" si="10"/>
        <v>2.0792525446441877E-05</v>
      </c>
      <c r="R34" s="65">
        <f t="shared" si="11"/>
        <v>0.058596457491938606</v>
      </c>
      <c r="S34" s="65">
        <f t="shared" si="12"/>
        <v>-8.370896143110826E-06</v>
      </c>
      <c r="T34" s="66">
        <f t="shared" si="13"/>
        <v>0.12409021872096124</v>
      </c>
    </row>
    <row r="35" spans="2:20" ht="12">
      <c r="B35" s="60">
        <f t="shared" si="14"/>
        <v>0.32</v>
      </c>
      <c r="C35" s="75">
        <f t="shared" si="0"/>
        <v>0.25541210562932526</v>
      </c>
      <c r="D35" s="65">
        <f t="shared" si="15"/>
        <v>0.1279671092693528</v>
      </c>
      <c r="E35" s="65">
        <f t="shared" si="16"/>
        <v>0.2696035046345048</v>
      </c>
      <c r="F35" s="65">
        <f t="shared" si="17"/>
        <v>1.5795546247024252</v>
      </c>
      <c r="G35" s="65">
        <f t="shared" si="1"/>
        <v>0.010649967824749713</v>
      </c>
      <c r="H35" s="65">
        <f t="shared" si="18"/>
        <v>0.03896031452473972</v>
      </c>
      <c r="I35" s="65">
        <f t="shared" si="2"/>
        <v>0.009905208355033989</v>
      </c>
      <c r="J35" s="65">
        <f t="shared" si="3"/>
        <v>0.42426719714118266</v>
      </c>
      <c r="K35" s="65">
        <f t="shared" si="4"/>
        <v>-0.00011546877975710457</v>
      </c>
      <c r="L35" s="65">
        <f t="shared" si="5"/>
        <v>0.0007972792971040138</v>
      </c>
      <c r="M35" s="65">
        <f t="shared" si="6"/>
        <v>0.00046184723512418557</v>
      </c>
      <c r="N35" s="65">
        <f t="shared" si="7"/>
        <v>0.16476930692846425</v>
      </c>
      <c r="O35" s="65">
        <f t="shared" si="8"/>
        <v>-7.644418289597158E-05</v>
      </c>
      <c r="P35" s="65">
        <f t="shared" si="9"/>
        <v>0.06015128548680432</v>
      </c>
      <c r="Q35" s="65">
        <f t="shared" si="10"/>
        <v>1.7534577785966392E-05</v>
      </c>
      <c r="R35" s="65">
        <f t="shared" si="11"/>
        <v>0.04175334566936476</v>
      </c>
      <c r="S35" s="65">
        <f t="shared" si="12"/>
        <v>-9.261096466954972E-06</v>
      </c>
      <c r="T35" s="66">
        <f t="shared" si="13"/>
        <v>0.15140680987063787</v>
      </c>
    </row>
    <row r="36" spans="2:20" ht="12">
      <c r="B36" s="60">
        <f t="shared" si="14"/>
        <v>0.34</v>
      </c>
      <c r="C36" s="75">
        <f t="shared" si="0"/>
        <v>0.249696025665129</v>
      </c>
      <c r="D36" s="65">
        <f t="shared" si="15"/>
        <v>0.12238247654001305</v>
      </c>
      <c r="E36" s="65">
        <f t="shared" si="16"/>
        <v>0.2831539429639053</v>
      </c>
      <c r="F36" s="65">
        <f t="shared" si="17"/>
        <v>1.7139084017706565</v>
      </c>
      <c r="G36" s="65">
        <f t="shared" si="1"/>
        <v>0.009108132274603251</v>
      </c>
      <c r="H36" s="65">
        <f t="shared" si="18"/>
        <v>0.02853032349449112</v>
      </c>
      <c r="I36" s="65">
        <f t="shared" si="2"/>
        <v>0.010054814077373804</v>
      </c>
      <c r="J36" s="65">
        <f t="shared" si="3"/>
        <v>0.43655194918786433</v>
      </c>
      <c r="K36" s="65">
        <f t="shared" si="4"/>
        <v>-0.00030841089742928123</v>
      </c>
      <c r="L36" s="65">
        <f t="shared" si="5"/>
        <v>0.005684553658570226</v>
      </c>
      <c r="M36" s="65">
        <f t="shared" si="6"/>
        <v>0.00043698643271608393</v>
      </c>
      <c r="N36" s="65">
        <f t="shared" si="7"/>
        <v>0.14779820850624995</v>
      </c>
      <c r="O36" s="65">
        <f t="shared" si="8"/>
        <v>-9.167754912086881E-05</v>
      </c>
      <c r="P36" s="65">
        <f t="shared" si="9"/>
        <v>0.08625281413983554</v>
      </c>
      <c r="Q36" s="65">
        <f t="shared" si="10"/>
        <v>1.3748391054579558E-05</v>
      </c>
      <c r="R36" s="65">
        <f t="shared" si="11"/>
        <v>0.025716230038336563</v>
      </c>
      <c r="S36" s="65">
        <f t="shared" si="12"/>
        <v>-9.850816970839343E-06</v>
      </c>
      <c r="T36" s="66">
        <f t="shared" si="13"/>
        <v>0.1709163396383753</v>
      </c>
    </row>
    <row r="37" spans="2:20" ht="12">
      <c r="B37" s="60">
        <f t="shared" si="14"/>
        <v>0.36000000000000004</v>
      </c>
      <c r="C37" s="75">
        <f t="shared" si="0"/>
        <v>0.2435368269059671</v>
      </c>
      <c r="D37" s="65">
        <f t="shared" si="15"/>
        <v>0.11649862647340575</v>
      </c>
      <c r="E37" s="65">
        <f t="shared" si="16"/>
        <v>0.29602508670501254</v>
      </c>
      <c r="F37" s="65">
        <f t="shared" si="17"/>
        <v>1.8436232367459624</v>
      </c>
      <c r="G37" s="65">
        <f t="shared" si="1"/>
        <v>0.007490901560973924</v>
      </c>
      <c r="H37" s="65">
        <f t="shared" si="18"/>
        <v>0.019318669969192633</v>
      </c>
      <c r="I37" s="65">
        <f t="shared" si="2"/>
        <v>0.010118867822104853</v>
      </c>
      <c r="J37" s="65">
        <f t="shared" si="3"/>
        <v>0.44185721898548425</v>
      </c>
      <c r="K37" s="65">
        <f t="shared" si="4"/>
        <v>-0.0005005148211446058</v>
      </c>
      <c r="L37" s="65">
        <f t="shared" si="5"/>
        <v>0.014955711647286813</v>
      </c>
      <c r="M37" s="65">
        <f t="shared" si="6"/>
        <v>0.00040425043689249976</v>
      </c>
      <c r="N37" s="65">
        <f t="shared" si="7"/>
        <v>0.12679149669355871</v>
      </c>
      <c r="O37" s="65">
        <f t="shared" si="8"/>
        <v>-0.00010510071605046056</v>
      </c>
      <c r="P37" s="65">
        <f t="shared" si="9"/>
        <v>0.11300968788500068</v>
      </c>
      <c r="Q37" s="65">
        <f t="shared" si="10"/>
        <v>9.5139533891542E-06</v>
      </c>
      <c r="R37" s="65">
        <f t="shared" si="11"/>
        <v>0.012333751671968742</v>
      </c>
      <c r="S37" s="65">
        <f t="shared" si="12"/>
        <v>-1.010600897208052E-05</v>
      </c>
      <c r="T37" s="66">
        <f t="shared" si="13"/>
        <v>0.17970333498241606</v>
      </c>
    </row>
    <row r="38" spans="2:20" ht="12">
      <c r="B38" s="60">
        <f t="shared" si="14"/>
        <v>0.38000000000000006</v>
      </c>
      <c r="C38" s="75">
        <f t="shared" si="0"/>
        <v>0.23691475783278235</v>
      </c>
      <c r="D38" s="65">
        <f t="shared" si="15"/>
        <v>0.11032796898018497</v>
      </c>
      <c r="E38" s="65">
        <f t="shared" si="16"/>
        <v>0.3081505084644188</v>
      </c>
      <c r="F38" s="65">
        <f t="shared" si="17"/>
        <v>1.9674301960717264</v>
      </c>
      <c r="G38" s="65">
        <f t="shared" si="1"/>
        <v>0.005802739210588037</v>
      </c>
      <c r="H38" s="65">
        <f t="shared" si="18"/>
        <v>0.011602756374535998</v>
      </c>
      <c r="I38" s="65">
        <f t="shared" si="2"/>
        <v>0.010092547419812279</v>
      </c>
      <c r="J38" s="65">
        <f t="shared" si="3"/>
        <v>0.4396739313642519</v>
      </c>
      <c r="K38" s="65">
        <f t="shared" si="4"/>
        <v>-0.000689371202801722</v>
      </c>
      <c r="L38" s="65">
        <f t="shared" si="5"/>
        <v>0.0283276352933955</v>
      </c>
      <c r="M38" s="65">
        <f t="shared" si="6"/>
        <v>0.0003638022089832029</v>
      </c>
      <c r="N38" s="65">
        <f t="shared" si="7"/>
        <v>0.10297126742566949</v>
      </c>
      <c r="O38" s="65">
        <f t="shared" si="8"/>
        <v>-0.00011632213159790923</v>
      </c>
      <c r="P38" s="65">
        <f t="shared" si="9"/>
        <v>0.13802953078470534</v>
      </c>
      <c r="Q38" s="65">
        <f t="shared" si="10"/>
        <v>4.92978464086154E-06</v>
      </c>
      <c r="R38" s="65">
        <f t="shared" si="11"/>
        <v>0.0033149740298049277</v>
      </c>
      <c r="S38" s="65">
        <f t="shared" si="12"/>
        <v>-1.0000951565114632E-05</v>
      </c>
      <c r="T38" s="66">
        <f t="shared" si="13"/>
        <v>0.17606084968260463</v>
      </c>
    </row>
    <row r="39" spans="2:20" ht="12">
      <c r="B39" s="60">
        <f t="shared" si="14"/>
        <v>0.4000000000000001</v>
      </c>
      <c r="C39" s="75">
        <f t="shared" si="0"/>
        <v>0.2298080613453792</v>
      </c>
      <c r="D39" s="65">
        <f t="shared" si="15"/>
        <v>0.10388560058296929</v>
      </c>
      <c r="E39" s="65">
        <f t="shared" si="16"/>
        <v>0.31945780893650555</v>
      </c>
      <c r="F39" s="65">
        <f t="shared" si="17"/>
        <v>2.08408727466592</v>
      </c>
      <c r="G39" s="65">
        <f t="shared" si="1"/>
        <v>0.00404881278716746</v>
      </c>
      <c r="H39" s="65">
        <f t="shared" si="18"/>
        <v>0.0056525975529275</v>
      </c>
      <c r="I39" s="65">
        <f t="shared" si="2"/>
        <v>0.009971199870384449</v>
      </c>
      <c r="J39" s="65">
        <f t="shared" si="3"/>
        <v>0.42966761676941545</v>
      </c>
      <c r="K39" s="65">
        <f t="shared" si="4"/>
        <v>-0.0008723836573089069</v>
      </c>
      <c r="L39" s="65">
        <f t="shared" si="5"/>
        <v>0.04527625131783158</v>
      </c>
      <c r="M39" s="65">
        <f t="shared" si="6"/>
        <v>0.0003159410290188354</v>
      </c>
      <c r="N39" s="65">
        <f t="shared" si="7"/>
        <v>0.07788540762447049</v>
      </c>
      <c r="O39" s="65">
        <f t="shared" si="8"/>
        <v>-0.00012496179642358307</v>
      </c>
      <c r="P39" s="65">
        <f t="shared" si="9"/>
        <v>0.15891022558208628</v>
      </c>
      <c r="Q39" s="65">
        <f t="shared" si="10"/>
        <v>1.129275368832421E-07</v>
      </c>
      <c r="R39" s="65">
        <f t="shared" si="11"/>
        <v>1.7401617533390672E-06</v>
      </c>
      <c r="S39" s="65">
        <f t="shared" si="12"/>
        <v>-9.520134099840306E-06</v>
      </c>
      <c r="T39" s="66">
        <f t="shared" si="13"/>
        <v>0.1598389434532484</v>
      </c>
    </row>
    <row r="40" spans="2:20" ht="12">
      <c r="B40" s="60">
        <f t="shared" si="14"/>
        <v>0.4200000000000001</v>
      </c>
      <c r="C40" s="75">
        <f t="shared" si="0"/>
        <v>0.22219278034634796</v>
      </c>
      <c r="D40" s="65">
        <f t="shared" si="15"/>
        <v>0.0971898258646612</v>
      </c>
      <c r="E40" s="65">
        <f t="shared" si="16"/>
        <v>0.32986778244416387</v>
      </c>
      <c r="F40" s="65">
        <f t="shared" si="17"/>
        <v>2.192362922118197</v>
      </c>
      <c r="G40" s="65">
        <f t="shared" si="1"/>
        <v>0.0022351082373797257</v>
      </c>
      <c r="H40" s="65">
        <f t="shared" si="18"/>
        <v>0.0017234007604363649</v>
      </c>
      <c r="I40" s="65">
        <f t="shared" si="2"/>
        <v>0.009750403516671937</v>
      </c>
      <c r="J40" s="65">
        <f t="shared" si="3"/>
        <v>0.41171354250116055</v>
      </c>
      <c r="K40" s="65">
        <f t="shared" si="4"/>
        <v>-0.0010467650917752426</v>
      </c>
      <c r="L40" s="65">
        <f t="shared" si="5"/>
        <v>0.06503748348679633</v>
      </c>
      <c r="M40" s="65">
        <f t="shared" si="6"/>
        <v>0.0002611185355996474</v>
      </c>
      <c r="N40" s="65">
        <f t="shared" si="7"/>
        <v>0.053351816672869555</v>
      </c>
      <c r="O40" s="65">
        <f t="shared" si="8"/>
        <v>-0.00013066044534994662</v>
      </c>
      <c r="P40" s="65">
        <f t="shared" si="9"/>
        <v>0.17344203818545342</v>
      </c>
      <c r="Q40" s="65">
        <f t="shared" si="10"/>
        <v>-4.801502708420186E-06</v>
      </c>
      <c r="R40" s="65">
        <f t="shared" si="11"/>
        <v>0.0031447570821100178</v>
      </c>
      <c r="S40" s="65">
        <f t="shared" si="12"/>
        <v>-8.660189030657126E-06</v>
      </c>
      <c r="T40" s="66">
        <f t="shared" si="13"/>
        <v>0.13268340550856217</v>
      </c>
    </row>
    <row r="41" spans="2:20" ht="12">
      <c r="B41" s="60">
        <f t="shared" si="14"/>
        <v>0.4400000000000001</v>
      </c>
      <c r="C41" s="75">
        <f t="shared" si="0"/>
        <v>0.21404253643992224</v>
      </c>
      <c r="D41" s="65">
        <f t="shared" si="15"/>
        <v>0.09026277745426073</v>
      </c>
      <c r="E41" s="65">
        <f t="shared" si="16"/>
        <v>0.3392934517037141</v>
      </c>
      <c r="F41" s="65">
        <f t="shared" si="17"/>
        <v>2.2910174486809014</v>
      </c>
      <c r="G41" s="65">
        <f t="shared" si="1"/>
        <v>0.00036856522058729534</v>
      </c>
      <c r="H41" s="65">
        <f t="shared" si="18"/>
        <v>4.687072736076742E-05</v>
      </c>
      <c r="I41" s="65">
        <f t="shared" si="2"/>
        <v>0.009426046693330387</v>
      </c>
      <c r="J41" s="65">
        <f t="shared" si="3"/>
        <v>0.38593808969413884</v>
      </c>
      <c r="K41" s="65">
        <f t="shared" si="4"/>
        <v>-0.0012095362085301816</v>
      </c>
      <c r="L41" s="65">
        <f t="shared" si="5"/>
        <v>0.08662050726620642</v>
      </c>
      <c r="M41" s="65">
        <f t="shared" si="6"/>
        <v>0.00019995613400588253</v>
      </c>
      <c r="N41" s="65">
        <f t="shared" si="7"/>
        <v>0.03136493581027848</v>
      </c>
      <c r="O41" s="65">
        <f t="shared" si="8"/>
        <v>-0.00013309038579785838</v>
      </c>
      <c r="P41" s="65">
        <f t="shared" si="9"/>
        <v>0.17982016838686388</v>
      </c>
      <c r="Q41" s="65">
        <f t="shared" si="10"/>
        <v>-9.661333999949003E-06</v>
      </c>
      <c r="R41" s="65">
        <f t="shared" si="11"/>
        <v>0.01271827228603526</v>
      </c>
      <c r="S41" s="65">
        <f t="shared" si="12"/>
        <v>-7.4318254220274725E-06</v>
      </c>
      <c r="T41" s="66">
        <f t="shared" si="13"/>
        <v>0.09810462014222665</v>
      </c>
    </row>
    <row r="42" spans="2:20" ht="12">
      <c r="B42" s="60">
        <f t="shared" si="14"/>
        <v>0.46000000000000013</v>
      </c>
      <c r="C42" s="75">
        <f t="shared" si="0"/>
        <v>0.20532827764728925</v>
      </c>
      <c r="D42" s="65">
        <f t="shared" si="15"/>
        <v>0.08313115438002913</v>
      </c>
      <c r="E42" s="65">
        <f t="shared" si="16"/>
        <v>0.34763894615392016</v>
      </c>
      <c r="F42" s="65">
        <f t="shared" si="17"/>
        <v>2.378782395269722</v>
      </c>
      <c r="G42" s="65">
        <f t="shared" si="1"/>
        <v>-0.0015427621923763356</v>
      </c>
      <c r="H42" s="65">
        <f t="shared" si="18"/>
        <v>0.0008211684412437659</v>
      </c>
      <c r="I42" s="65">
        <f t="shared" si="2"/>
        <v>0.008994426998222727</v>
      </c>
      <c r="J42" s="65">
        <f t="shared" si="3"/>
        <v>0.35276667293193037</v>
      </c>
      <c r="K42" s="65">
        <f t="shared" si="4"/>
        <v>-0.001357527188324847</v>
      </c>
      <c r="L42" s="65">
        <f t="shared" si="5"/>
        <v>0.10883415252939074</v>
      </c>
      <c r="M42" s="65">
        <f t="shared" si="6"/>
        <v>0.0001332637196755888</v>
      </c>
      <c r="N42" s="65">
        <f t="shared" si="7"/>
        <v>0.013959498980203811</v>
      </c>
      <c r="O42" s="65">
        <f t="shared" si="8"/>
        <v>-0.00013196824697574207</v>
      </c>
      <c r="P42" s="65">
        <f t="shared" si="9"/>
        <v>0.1768613281172392</v>
      </c>
      <c r="Q42" s="65">
        <f t="shared" si="10"/>
        <v>-1.42990707902822E-05</v>
      </c>
      <c r="R42" s="65">
        <f t="shared" si="11"/>
        <v>0.027810855110167225</v>
      </c>
      <c r="S42" s="65">
        <f t="shared" si="12"/>
        <v>-5.861692143757342E-06</v>
      </c>
      <c r="T42" s="66">
        <f t="shared" si="13"/>
        <v>0.061290169923596</v>
      </c>
    </row>
    <row r="43" spans="2:20" ht="12">
      <c r="B43" s="60">
        <f t="shared" si="14"/>
        <v>0.48000000000000015</v>
      </c>
      <c r="C43" s="75">
        <f t="shared" si="0"/>
        <v>0.19601799028043926</v>
      </c>
      <c r="D43" s="65">
        <f t="shared" si="15"/>
        <v>0.0758271029652991</v>
      </c>
      <c r="E43" s="65">
        <f t="shared" si="16"/>
        <v>0.35479819238516763</v>
      </c>
      <c r="F43" s="65">
        <f t="shared" si="17"/>
        <v>2.4543378249292904</v>
      </c>
      <c r="G43" s="65">
        <f t="shared" si="1"/>
        <v>-0.003489513988952737</v>
      </c>
      <c r="H43" s="65">
        <f t="shared" si="18"/>
        <v>0.004199477236328394</v>
      </c>
      <c r="I43" s="65">
        <f t="shared" si="2"/>
        <v>0.00845237647275943</v>
      </c>
      <c r="J43" s="65">
        <f t="shared" si="3"/>
        <v>0.3129774755011737</v>
      </c>
      <c r="K43" s="65">
        <f t="shared" si="4"/>
        <v>-0.0014873839125621284</v>
      </c>
      <c r="L43" s="65">
        <f t="shared" si="5"/>
        <v>0.13032709303185774</v>
      </c>
      <c r="M43" s="65">
        <f t="shared" si="6"/>
        <v>6.205956349082256E-05</v>
      </c>
      <c r="N43" s="65">
        <f t="shared" si="7"/>
        <v>0.00303116792531963</v>
      </c>
      <c r="O43" s="65">
        <f t="shared" si="8"/>
        <v>-0.00012706991505737148</v>
      </c>
      <c r="P43" s="65">
        <f t="shared" si="9"/>
        <v>0.16421614869925844</v>
      </c>
      <c r="Q43" s="65">
        <f t="shared" si="10"/>
        <v>-1.85345324259263E-05</v>
      </c>
      <c r="R43" s="65">
        <f t="shared" si="11"/>
        <v>0.04662511568114926</v>
      </c>
      <c r="S43" s="65">
        <f t="shared" si="12"/>
        <v>-3.99407171219412E-06</v>
      </c>
      <c r="T43" s="66">
        <f t="shared" si="13"/>
        <v>0.028563779477506664</v>
      </c>
    </row>
    <row r="44" spans="2:20" ht="12">
      <c r="B44" s="60">
        <f t="shared" si="14"/>
        <v>0.5000000000000001</v>
      </c>
      <c r="C44" s="75">
        <f t="shared" si="0"/>
        <v>0.186076369198215</v>
      </c>
      <c r="D44" s="65">
        <f t="shared" si="15"/>
        <v>0.06838926980977264</v>
      </c>
      <c r="E44" s="65">
        <f>$D$13^2*B44*($D$10^2-B44^2)/(1/$D$10^2-B44^2)</f>
        <v>0.36065337786828144</v>
      </c>
      <c r="F44" s="65">
        <f t="shared" si="17"/>
        <v>2.51628740374966</v>
      </c>
      <c r="G44" s="65">
        <f t="shared" si="1"/>
        <v>-0.005460795009571106</v>
      </c>
      <c r="H44" s="65">
        <f t="shared" si="18"/>
        <v>0.010277160135665042</v>
      </c>
      <c r="I44" s="65">
        <f t="shared" si="2"/>
        <v>0.0077974194651082365</v>
      </c>
      <c r="J44" s="65">
        <f t="shared" si="3"/>
        <v>0.267758553116786</v>
      </c>
      <c r="K44" s="65">
        <f t="shared" si="4"/>
        <v>-0.0015955805614820027</v>
      </c>
      <c r="L44" s="65">
        <f t="shared" si="5"/>
        <v>0.149642536764779</v>
      </c>
      <c r="M44" s="65">
        <f t="shared" si="6"/>
        <v>-1.2408947435110641E-05</v>
      </c>
      <c r="N44" s="65">
        <f t="shared" si="7"/>
        <v>0.00012122940094831987</v>
      </c>
      <c r="O44" s="65">
        <f t="shared" si="8"/>
        <v>-0.0001182479428130555</v>
      </c>
      <c r="P44" s="65">
        <f t="shared" si="9"/>
        <v>0.14256292762253137</v>
      </c>
      <c r="Q44" s="65">
        <f t="shared" si="10"/>
        <v>-2.2178624024828552E-05</v>
      </c>
      <c r="R44" s="65">
        <f t="shared" si="11"/>
        <v>0.06660771725347302</v>
      </c>
      <c r="S44" s="65">
        <f t="shared" si="12"/>
        <v>-1.8922689497005191E-06</v>
      </c>
      <c r="T44" s="66">
        <f t="shared" si="13"/>
        <v>0.00642772410079451</v>
      </c>
    </row>
    <row r="45" spans="2:20" ht="12">
      <c r="B45" s="60">
        <f t="shared" si="14"/>
        <v>0.5200000000000001</v>
      </c>
      <c r="C45" s="75">
        <f t="shared" si="0"/>
        <v>0.17546443955261437</v>
      </c>
      <c r="D45" s="65">
        <f t="shared" si="15"/>
        <v>0.06086406304630209</v>
      </c>
      <c r="E45" s="65">
        <f t="shared" si="16"/>
        <v>0.3650731398513676</v>
      </c>
      <c r="F45" s="65">
        <f t="shared" si="17"/>
        <v>2.5631311097075775</v>
      </c>
      <c r="G45" s="65">
        <f t="shared" si="1"/>
        <v>-0.007443899440413809</v>
      </c>
      <c r="H45" s="65">
        <f t="shared" si="18"/>
        <v>0.01907752821423264</v>
      </c>
      <c r="I45" s="65">
        <f t="shared" si="2"/>
        <v>0.0070279719059502255</v>
      </c>
      <c r="J45" s="65">
        <f t="shared" si="3"/>
        <v>0.21876317987543695</v>
      </c>
      <c r="K45" s="65">
        <f t="shared" si="4"/>
        <v>-0.0016784410767385087</v>
      </c>
      <c r="L45" s="65">
        <f t="shared" si="5"/>
        <v>0.16528854609120047</v>
      </c>
      <c r="M45" s="65">
        <f t="shared" si="6"/>
        <v>-8.864424876914362E-05</v>
      </c>
      <c r="N45" s="65">
        <f t="shared" si="7"/>
        <v>0.006182101295797751</v>
      </c>
      <c r="O45" s="65">
        <f t="shared" si="8"/>
        <v>-0.0001054517192780356</v>
      </c>
      <c r="P45" s="65">
        <f t="shared" si="9"/>
        <v>0.1137559650595596</v>
      </c>
      <c r="Q45" s="65">
        <f t="shared" si="10"/>
        <v>-2.5038514084337047E-05</v>
      </c>
      <c r="R45" s="65">
        <f t="shared" si="11"/>
        <v>0.0847158013569734</v>
      </c>
      <c r="S45" s="65">
        <f t="shared" si="12"/>
        <v>3.604891296241343E-07</v>
      </c>
      <c r="T45" s="66">
        <f t="shared" si="13"/>
        <v>0.0002334455507589876</v>
      </c>
    </row>
    <row r="46" spans="2:20" ht="12">
      <c r="B46" s="60">
        <f t="shared" si="14"/>
        <v>0.5400000000000001</v>
      </c>
      <c r="C46" s="75">
        <f t="shared" si="0"/>
        <v>0.16413912177209758</v>
      </c>
      <c r="D46" s="65">
        <f t="shared" si="15"/>
        <v>0.053307166315153455</v>
      </c>
      <c r="E46" s="65">
        <f t="shared" si="16"/>
        <v>0.3679104193477494</v>
      </c>
      <c r="F46" s="65">
        <f t="shared" si="17"/>
        <v>2.59323548067617</v>
      </c>
      <c r="G46" s="65">
        <f t="shared" si="1"/>
        <v>-0.009423978057198988</v>
      </c>
      <c r="H46" s="65">
        <f t="shared" si="18"/>
        <v>0.030536282069227053</v>
      </c>
      <c r="I46" s="65">
        <f t="shared" si="2"/>
        <v>0.0061435933161868425</v>
      </c>
      <c r="J46" s="65">
        <f t="shared" si="3"/>
        <v>0.1681544386444667</v>
      </c>
      <c r="K46" s="65">
        <f t="shared" si="4"/>
        <v>-0.0017321728695219116</v>
      </c>
      <c r="L46" s="65">
        <f t="shared" si="5"/>
        <v>0.17582584422075276</v>
      </c>
      <c r="M46" s="65">
        <f t="shared" si="6"/>
        <v>-0.0001648780939294424</v>
      </c>
      <c r="N46" s="65">
        <f t="shared" si="7"/>
        <v>0.021350207460835886</v>
      </c>
      <c r="O46" s="65">
        <f t="shared" si="8"/>
        <v>-8.875065332361214E-05</v>
      </c>
      <c r="P46" s="65">
        <f t="shared" si="9"/>
        <v>0.0808834617841512</v>
      </c>
      <c r="Q46" s="65">
        <f t="shared" si="10"/>
        <v>-2.6924544826813925E-05</v>
      </c>
      <c r="R46" s="65">
        <f t="shared" si="11"/>
        <v>0.09781084572564441</v>
      </c>
      <c r="S46" s="65">
        <f t="shared" si="12"/>
        <v>2.6608871858976006E-06</v>
      </c>
      <c r="T46" s="66">
        <f t="shared" si="13"/>
        <v>0.012700787706031879</v>
      </c>
    </row>
    <row r="47" spans="2:20" ht="12">
      <c r="B47" s="60">
        <f t="shared" si="14"/>
        <v>0.5600000000000002</v>
      </c>
      <c r="C47" s="75">
        <f t="shared" si="0"/>
        <v>0.1520527298597294</v>
      </c>
      <c r="D47" s="65">
        <f t="shared" si="15"/>
        <v>0.04578536016618753</v>
      </c>
      <c r="E47" s="65">
        <f t="shared" si="16"/>
        <v>0.36899990474000843</v>
      </c>
      <c r="F47" s="65">
        <f t="shared" si="17"/>
        <v>2.604801568208795</v>
      </c>
      <c r="G47" s="65">
        <f t="shared" si="1"/>
        <v>-0.011383634230419134</v>
      </c>
      <c r="H47" s="65">
        <f t="shared" si="18"/>
        <v>0.044484740868974734</v>
      </c>
      <c r="I47" s="65">
        <f t="shared" si="2"/>
        <v>0.005145306321607468</v>
      </c>
      <c r="J47" s="65">
        <f t="shared" si="3"/>
        <v>0.1186249356732705</v>
      </c>
      <c r="K47" s="65">
        <f t="shared" si="4"/>
        <v>-0.0017529173861617578</v>
      </c>
      <c r="L47" s="65">
        <f t="shared" si="5"/>
        <v>0.17997584757264737</v>
      </c>
      <c r="M47" s="65">
        <f t="shared" si="6"/>
        <v>-0.00023905298673609514</v>
      </c>
      <c r="N47" s="65">
        <f t="shared" si="7"/>
        <v>0.044760254200771774</v>
      </c>
      <c r="O47" s="65">
        <f t="shared" si="8"/>
        <v>-6.836054392804649E-05</v>
      </c>
      <c r="P47" s="65">
        <f t="shared" si="9"/>
        <v>0.04816897525887738</v>
      </c>
      <c r="Q47" s="65">
        <f t="shared" si="10"/>
        <v>-2.7659255777288693E-05</v>
      </c>
      <c r="R47" s="65">
        <f t="shared" si="11"/>
        <v>0.10315798886819148</v>
      </c>
      <c r="S47" s="65">
        <f t="shared" si="12"/>
        <v>4.886412020403462E-06</v>
      </c>
      <c r="T47" s="66">
        <f t="shared" si="13"/>
        <v>0.042683221020515194</v>
      </c>
    </row>
    <row r="48" spans="2:20" ht="12">
      <c r="B48" s="60">
        <f t="shared" si="14"/>
        <v>0.5800000000000002</v>
      </c>
      <c r="C48" s="75">
        <f t="shared" si="0"/>
        <v>0.13915239102795404</v>
      </c>
      <c r="D48" s="65">
        <f t="shared" si="15"/>
        <v>0.038378718405388104</v>
      </c>
      <c r="E48" s="65">
        <f t="shared" si="16"/>
        <v>0.3681549695299481</v>
      </c>
      <c r="F48" s="65">
        <f t="shared" si="17"/>
        <v>2.595831353682227</v>
      </c>
      <c r="G48" s="65">
        <f t="shared" si="1"/>
        <v>-0.013302430678822065</v>
      </c>
      <c r="H48" s="65">
        <f t="shared" si="18"/>
        <v>0.06063204473103704</v>
      </c>
      <c r="I48" s="65">
        <f t="shared" si="2"/>
        <v>0.0040360030986209584</v>
      </c>
      <c r="J48" s="65">
        <f t="shared" si="3"/>
        <v>0.07337151862079194</v>
      </c>
      <c r="K48" s="65">
        <f t="shared" si="4"/>
        <v>-0.001736823851725797</v>
      </c>
      <c r="L48" s="65">
        <f t="shared" si="5"/>
        <v>0.17675233447691327</v>
      </c>
      <c r="M48" s="65">
        <f t="shared" si="6"/>
        <v>-0.000308807682654137</v>
      </c>
      <c r="N48" s="65">
        <f t="shared" si="7"/>
        <v>0.07443773005161393</v>
      </c>
      <c r="O48" s="65">
        <f t="shared" si="8"/>
        <v>-4.4673146575330274E-05</v>
      </c>
      <c r="P48" s="65">
        <f t="shared" si="9"/>
        <v>0.020636114796074898</v>
      </c>
      <c r="Q48" s="65">
        <f t="shared" si="10"/>
        <v>-2.7088952576913086E-05</v>
      </c>
      <c r="R48" s="65">
        <f t="shared" si="11"/>
        <v>0.09899545264126154</v>
      </c>
      <c r="S48" s="65">
        <f t="shared" si="12"/>
        <v>6.897719544246408E-06</v>
      </c>
      <c r="T48" s="66">
        <f t="shared" si="13"/>
        <v>0.08464182654294672</v>
      </c>
    </row>
    <row r="49" spans="2:20" ht="12">
      <c r="B49" s="60">
        <f t="shared" si="14"/>
        <v>0.6000000000000002</v>
      </c>
      <c r="C49" s="75">
        <f t="shared" si="0"/>
        <v>0.12537937214597777</v>
      </c>
      <c r="D49" s="65">
        <f t="shared" si="15"/>
        <v>0.031183262905387435</v>
      </c>
      <c r="E49" s="65">
        <f t="shared" si="16"/>
        <v>0.36516398259591104</v>
      </c>
      <c r="F49" s="65">
        <f t="shared" si="17"/>
        <v>2.564094595401291</v>
      </c>
      <c r="G49" s="65">
        <f t="shared" si="1"/>
        <v>-0.015156283588781379</v>
      </c>
      <c r="H49" s="65">
        <f t="shared" si="18"/>
        <v>0.07854662518325332</v>
      </c>
      <c r="I49" s="65">
        <f t="shared" si="2"/>
        <v>0.0028209644855415688</v>
      </c>
      <c r="J49" s="65">
        <f t="shared" si="3"/>
        <v>0.035999154693568736</v>
      </c>
      <c r="K49" s="65">
        <f t="shared" si="4"/>
        <v>-0.001680154902154469</v>
      </c>
      <c r="L49" s="65">
        <f t="shared" si="5"/>
        <v>0.16561990611972513</v>
      </c>
      <c r="M49" s="65">
        <f t="shared" si="6"/>
        <v>-0.00037147000130929316</v>
      </c>
      <c r="N49" s="65">
        <f t="shared" si="7"/>
        <v>0.10730386996585019</v>
      </c>
      <c r="O49" s="65">
        <f t="shared" si="8"/>
        <v>-1.8288646606970727E-05</v>
      </c>
      <c r="P49" s="65">
        <f t="shared" si="9"/>
        <v>0.003465428287159136</v>
      </c>
      <c r="Q49" s="65">
        <f t="shared" si="10"/>
        <v>-2.5098290325275305E-05</v>
      </c>
      <c r="R49" s="65">
        <f t="shared" si="11"/>
        <v>0.08511683759082374</v>
      </c>
      <c r="S49" s="65">
        <f t="shared" si="12"/>
        <v>8.543016020656265E-06</v>
      </c>
      <c r="T49" s="66">
        <f t="shared" si="13"/>
        <v>0.1291697659439683</v>
      </c>
    </row>
    <row r="50" spans="2:20" ht="12">
      <c r="B50" s="60">
        <f t="shared" si="14"/>
        <v>0.6200000000000002</v>
      </c>
      <c r="C50" s="75">
        <f t="shared" si="0"/>
        <v>0.11066829530672694</v>
      </c>
      <c r="D50" s="65">
        <f t="shared" si="15"/>
        <v>0.024314180434578815</v>
      </c>
      <c r="E50" s="65">
        <f t="shared" si="16"/>
        <v>0.3597858347855837</v>
      </c>
      <c r="F50" s="65">
        <f t="shared" si="17"/>
        <v>2.5071004543735205</v>
      </c>
      <c r="G50" s="65">
        <f t="shared" si="1"/>
        <v>-0.016916713483713836</v>
      </c>
      <c r="H50" s="65">
        <f t="shared" si="18"/>
        <v>0.09763742230592903</v>
      </c>
      <c r="I50" s="65">
        <f t="shared" si="2"/>
        <v>0.0015085261412795092</v>
      </c>
      <c r="J50" s="65">
        <f t="shared" si="3"/>
        <v>0.01032494147126137</v>
      </c>
      <c r="K50" s="65">
        <f t="shared" si="4"/>
        <v>-0.0015794361870234564</v>
      </c>
      <c r="L50" s="65">
        <f t="shared" si="5"/>
        <v>0.146679941602749</v>
      </c>
      <c r="M50" s="65">
        <f t="shared" si="6"/>
        <v>-0.0004240618482336445</v>
      </c>
      <c r="N50" s="65">
        <f t="shared" si="7"/>
        <v>0.1393214038533444</v>
      </c>
      <c r="O50" s="65">
        <f t="shared" si="8"/>
        <v>9.949768763029139E-06</v>
      </c>
      <c r="P50" s="65">
        <f t="shared" si="9"/>
        <v>0.0010259867161566884</v>
      </c>
      <c r="Q50" s="65">
        <f t="shared" si="10"/>
        <v>-2.1628342670822995E-05</v>
      </c>
      <c r="R50" s="65">
        <f t="shared" si="11"/>
        <v>0.06336716356936478</v>
      </c>
      <c r="S50" s="65">
        <f t="shared" si="12"/>
        <v>9.66512878767067E-06</v>
      </c>
      <c r="T50" s="66">
        <f t="shared" si="13"/>
        <v>0.16465296638711938</v>
      </c>
    </row>
    <row r="51" spans="2:20" ht="12">
      <c r="B51" s="60">
        <f t="shared" si="14"/>
        <v>0.6400000000000002</v>
      </c>
      <c r="C51" s="75">
        <f t="shared" si="0"/>
        <v>0.09494622085368398</v>
      </c>
      <c r="D51" s="65">
        <f t="shared" si="15"/>
        <v>0.017909730179885813</v>
      </c>
      <c r="E51" s="65">
        <f t="shared" si="16"/>
        <v>0.3517444796948927</v>
      </c>
      <c r="F51" s="65">
        <f t="shared" si="17"/>
        <v>2.42208283265677</v>
      </c>
      <c r="G51" s="65">
        <f aca="true" t="shared" si="19" ref="G51:G82">(E$10^2-B51^2)*(F$10^2-B51^2)/(1/E$10^2-B51^2)/(1/F$10^2-B51^2)</f>
        <v>-0.01854991238217177</v>
      </c>
      <c r="H51" s="65">
        <f t="shared" si="18"/>
        <v>0.1171356558606783</v>
      </c>
      <c r="I51" s="65">
        <f aca="true" t="shared" si="20" ref="I51:I82">G$13^2*B51*(G$10^2-$B51^2)*(H$10^2-$B51^2)/(1/G$10^2-$B51^2)/(1/H$10^2-$B51^2)</f>
        <v>0.00011093810560592243</v>
      </c>
      <c r="J51" s="65">
        <f aca="true" t="shared" si="21" ref="J51:J82">-20*LOG(1/SQRT(1+G$12^2*I51^2))</f>
        <v>5.590581237349716E-05</v>
      </c>
      <c r="K51" s="65">
        <f aca="true" t="shared" si="22" ref="K51:K82">(I$10^2-$B51^2)*(J$10^2-$B51^2)*(K$10^2-$B51^2)/(1/I$10^2-$B51^2)/(1/J$10^2-$B51^2)/(1/K$10^2-$B51^2)</f>
        <v>-0.0014316668255755845</v>
      </c>
      <c r="L51" s="65">
        <f aca="true" t="shared" si="23" ref="L51:L82">-20*LOG(1/SQRT(1+I$12^2*K51^2))</f>
        <v>0.12087798301180797</v>
      </c>
      <c r="M51" s="65">
        <f aca="true" t="shared" si="24" ref="M51:M82">L$13^2*$B51*(L$10^2-$B51^2)*(M$10^2-$B51^2)*(N$10^2-$B51^2)/(1/L$10^2-$B51^2)/(1/M$10^2-$B51^2)/(1/N$10^2-$B51^2)</f>
        <v>-0.0004633238207346135</v>
      </c>
      <c r="N51" s="65">
        <f aca="true" t="shared" si="25" ref="N51:N82">-20*LOG(1/SQRT(1+L$12^2*M51^2))</f>
        <v>0.16580467817448</v>
      </c>
      <c r="O51" s="65">
        <f aca="true" t="shared" si="26" ref="O51:O82">(O$10^2-$B51^2)*(P$10^2-$B51^2)*(Q$10^2-$B51^2)*(R$10^2-$B51^2)/(1/O$10^2-$B51^2)/(1/P$10^2-$B51^2)/(1/Q$10^2-$B51^2)/(1/R$10^2-$B51^2)</f>
        <v>3.89209257898559E-05</v>
      </c>
      <c r="P51" s="65">
        <f aca="true" t="shared" si="27" ref="P51:P82">-20*LOG(1/SQRT(1+O$12^2*O51^2))</f>
        <v>0.015672905173969017</v>
      </c>
      <c r="Q51" s="65">
        <f aca="true" t="shared" si="28" ref="Q51:Q82">S$13^2*$B51*(S$10^2-$B51^2)*(T$10^2-$B51^2)*(U$10^2-$B51^2)*(V$10^2-$B51^2)/(1/S$10^2-$B51^2)/(1/T$10^2-$B51^2)/(1/U$10^2-$B51^2)/(1/V$10^2-$B51^2)</f>
        <v>-1.6698555820958278E-05</v>
      </c>
      <c r="R51" s="65">
        <f aca="true" t="shared" si="29" ref="R51:R82">-20*LOG(1/SQRT(1+S$12^2*Q51^2))</f>
        <v>0.037883688667892754</v>
      </c>
      <c r="S51" s="65">
        <f aca="true" t="shared" si="30" ref="S51:S82">(W$10^2-$B51^2)*(X$10^2-$B51^2)*(Y$10^2-$B51^2)*(Z$10^2-$B51^2)*(AA$10^2-$B51^2)/(1/W$10^2-$B51^2)/(1/X$10^2-$B51^2)/(1/Y$10^2-$B51^2)/(1/Z$10^2-$B51^2)/(1/AA$10^2-$B51^2)</f>
        <v>1.0112090834104867E-05</v>
      </c>
      <c r="T51" s="66">
        <f aca="true" t="shared" si="31" ref="T51:T82">-20*LOG(1/SQRT(1+W$12^2*S51^2))</f>
        <v>0.17991527301370247</v>
      </c>
    </row>
    <row r="52" spans="2:20" ht="12">
      <c r="B52" s="60">
        <f t="shared" si="14"/>
        <v>0.6600000000000003</v>
      </c>
      <c r="C52" s="75">
        <f t="shared" si="0"/>
        <v>0.07813157121387358</v>
      </c>
      <c r="D52" s="65">
        <f t="shared" si="15"/>
        <v>0.012136002170702417</v>
      </c>
      <c r="E52" s="65">
        <f t="shared" si="16"/>
        <v>0.3407222246878149</v>
      </c>
      <c r="F52" s="65">
        <f t="shared" si="17"/>
        <v>2.306017150006966</v>
      </c>
      <c r="G52" s="65">
        <f t="shared" si="19"/>
        <v>-0.020015573234465397</v>
      </c>
      <c r="H52" s="65">
        <f t="shared" si="18"/>
        <v>0.13607856046516492</v>
      </c>
      <c r="I52" s="65">
        <f t="shared" si="20"/>
        <v>-0.0013545191236807293</v>
      </c>
      <c r="J52" s="65">
        <f t="shared" si="21"/>
        <v>0.008326302157579785</v>
      </c>
      <c r="K52" s="65">
        <f t="shared" si="22"/>
        <v>-0.0012346145040921582</v>
      </c>
      <c r="L52" s="65">
        <f t="shared" si="23"/>
        <v>0.09021225268975769</v>
      </c>
      <c r="M52" s="65">
        <f t="shared" si="24"/>
        <v>-0.00048577050399704387</v>
      </c>
      <c r="N52" s="65">
        <f t="shared" si="25"/>
        <v>0.18191926739507755</v>
      </c>
      <c r="O52" s="65">
        <f t="shared" si="26"/>
        <v>6.719341455308726E-05</v>
      </c>
      <c r="P52" s="65">
        <f t="shared" si="27"/>
        <v>0.04654693186251364</v>
      </c>
      <c r="Q52" s="65">
        <f t="shared" si="28"/>
        <v>-1.0432771180827131E-05</v>
      </c>
      <c r="R52" s="65">
        <f t="shared" si="29"/>
        <v>0.014826812917168326</v>
      </c>
      <c r="S52" s="65">
        <f t="shared" si="30"/>
        <v>9.75220288670579E-06</v>
      </c>
      <c r="T52" s="66">
        <f t="shared" si="31"/>
        <v>0.16757631085794705</v>
      </c>
    </row>
    <row r="53" spans="2:20" ht="12">
      <c r="B53" s="60">
        <f t="shared" si="14"/>
        <v>0.6800000000000003</v>
      </c>
      <c r="C53" s="75">
        <f t="shared" si="0"/>
        <v>0.06013286255725371</v>
      </c>
      <c r="D53" s="65">
        <f t="shared" si="15"/>
        <v>0.007192726417713471</v>
      </c>
      <c r="E53" s="65">
        <f t="shared" si="16"/>
        <v>0.3263514243116609</v>
      </c>
      <c r="F53" s="65">
        <f t="shared" si="17"/>
        <v>2.155703142634585</v>
      </c>
      <c r="G53" s="65">
        <f t="shared" si="19"/>
        <v>-0.021265408761280406</v>
      </c>
      <c r="H53" s="65">
        <f t="shared" si="18"/>
        <v>0.15329760808830128</v>
      </c>
      <c r="I53" s="65">
        <f t="shared" si="20"/>
        <v>-0.0028640751312171337</v>
      </c>
      <c r="J53" s="65">
        <f t="shared" si="21"/>
        <v>0.037103134613305215</v>
      </c>
      <c r="K53" s="65">
        <f t="shared" si="22"/>
        <v>-0.0009872290482406119</v>
      </c>
      <c r="L53" s="65">
        <f t="shared" si="23"/>
        <v>0.05789738710786402</v>
      </c>
      <c r="M53" s="65">
        <f t="shared" si="24"/>
        <v>-0.00048779323063550016</v>
      </c>
      <c r="N53" s="65">
        <f t="shared" si="25"/>
        <v>0.18340581717337012</v>
      </c>
      <c r="O53" s="65">
        <f t="shared" si="26"/>
        <v>9.300163848486062E-05</v>
      </c>
      <c r="P53" s="65">
        <f t="shared" si="27"/>
        <v>0.08873682120996054</v>
      </c>
      <c r="Q53" s="65">
        <f t="shared" si="28"/>
        <v>-3.089017357143355E-06</v>
      </c>
      <c r="R53" s="65">
        <f t="shared" si="29"/>
        <v>0.0013018639383916876</v>
      </c>
      <c r="S53" s="65">
        <f t="shared" si="30"/>
        <v>8.494616693868791E-06</v>
      </c>
      <c r="T53" s="66">
        <f t="shared" si="31"/>
        <v>0.12773157539518856</v>
      </c>
    </row>
    <row r="54" spans="2:20" ht="12">
      <c r="B54" s="60">
        <f t="shared" si="14"/>
        <v>0.7000000000000003</v>
      </c>
      <c r="C54" s="75">
        <f t="shared" si="0"/>
        <v>0.04084720323778384</v>
      </c>
      <c r="D54" s="65">
        <f t="shared" si="15"/>
        <v>0.003320382327189876</v>
      </c>
      <c r="E54" s="65">
        <f t="shared" si="16"/>
        <v>0.30820411310964757</v>
      </c>
      <c r="F54" s="65">
        <f t="shared" si="17"/>
        <v>1.9679806423548545</v>
      </c>
      <c r="G54" s="65">
        <f t="shared" si="19"/>
        <v>-0.022241260210117186</v>
      </c>
      <c r="H54" s="65">
        <f t="shared" si="18"/>
        <v>0.16741579794973083</v>
      </c>
      <c r="I54" s="65">
        <f t="shared" si="20"/>
        <v>-0.004385545779428341</v>
      </c>
      <c r="J54" s="65">
        <f t="shared" si="21"/>
        <v>0.08649946332422342</v>
      </c>
      <c r="K54" s="65">
        <f t="shared" si="22"/>
        <v>-0.0006902230997364021</v>
      </c>
      <c r="L54" s="65">
        <f t="shared" si="23"/>
        <v>0.028397462294675237</v>
      </c>
      <c r="M54" s="65">
        <f t="shared" si="24"/>
        <v>-0.00046583576921903005</v>
      </c>
      <c r="N54" s="65">
        <f t="shared" si="25"/>
        <v>0.1675730609784046</v>
      </c>
      <c r="O54" s="65">
        <f t="shared" si="26"/>
        <v>0.00011423971630941857</v>
      </c>
      <c r="P54" s="65">
        <f t="shared" si="27"/>
        <v>0.13320605559453613</v>
      </c>
      <c r="Q54" s="65">
        <f t="shared" si="28"/>
        <v>4.9081999576561545E-06</v>
      </c>
      <c r="R54" s="65">
        <f t="shared" si="29"/>
        <v>0.0032860198169702365</v>
      </c>
      <c r="S54" s="65">
        <f t="shared" si="30"/>
        <v>6.316399704906474E-06</v>
      </c>
      <c r="T54" s="66">
        <f t="shared" si="31"/>
        <v>0.07108744665319486</v>
      </c>
    </row>
    <row r="55" spans="2:20" ht="12">
      <c r="B55" s="60">
        <f t="shared" si="14"/>
        <v>0.7200000000000003</v>
      </c>
      <c r="C55" s="75">
        <f t="shared" si="0"/>
        <v>0.020158507619439332</v>
      </c>
      <c r="D55" s="65">
        <f t="shared" si="15"/>
        <v>0.0008089203824811713</v>
      </c>
      <c r="E55" s="65">
        <f t="shared" si="16"/>
        <v>0.2857789549348695</v>
      </c>
      <c r="F55" s="65">
        <f t="shared" si="17"/>
        <v>1.7402073443815889</v>
      </c>
      <c r="G55" s="65">
        <f t="shared" si="19"/>
        <v>-0.022872658499946696</v>
      </c>
      <c r="H55" s="65">
        <f t="shared" si="18"/>
        <v>0.17686239288887876</v>
      </c>
      <c r="I55" s="65">
        <f t="shared" si="20"/>
        <v>-0.005875774439535953</v>
      </c>
      <c r="J55" s="65">
        <f t="shared" si="21"/>
        <v>0.1540644728639765</v>
      </c>
      <c r="K55" s="65">
        <f t="shared" si="22"/>
        <v>-0.00034689061816303333</v>
      </c>
      <c r="L55" s="65">
        <f t="shared" si="23"/>
        <v>0.007190295567268006</v>
      </c>
      <c r="M55" s="65">
        <f t="shared" si="24"/>
        <v>-0.0004166818932507578</v>
      </c>
      <c r="N55" s="65">
        <f t="shared" si="25"/>
        <v>0.1345880824963082</v>
      </c>
      <c r="O55" s="65">
        <f t="shared" si="26"/>
        <v>0.00012848939355078194</v>
      </c>
      <c r="P55" s="65">
        <f t="shared" si="27"/>
        <v>0.16783511891038203</v>
      </c>
      <c r="Q55" s="65">
        <f t="shared" si="28"/>
        <v>1.2936241245886836E-05</v>
      </c>
      <c r="R55" s="65">
        <f t="shared" si="29"/>
        <v>0.022775448442422436</v>
      </c>
      <c r="S55" s="65">
        <f t="shared" si="30"/>
        <v>3.296582364574641E-06</v>
      </c>
      <c r="T55" s="66">
        <f t="shared" si="31"/>
        <v>0.019478991818916536</v>
      </c>
    </row>
    <row r="56" spans="2:20" ht="12">
      <c r="B56" s="60">
        <f aca="true" t="shared" si="32" ref="B56:B91">B55+0.02</f>
        <v>0.7400000000000003</v>
      </c>
      <c r="C56" s="75">
        <f aca="true" t="shared" si="33" ref="C56:C119">($C$10^2-B56^2)/(1/$C$10^2-B56^2)</f>
        <v>-0.0020646394928040324</v>
      </c>
      <c r="D56" s="65">
        <f t="shared" si="15"/>
        <v>8.486282936689536E-06</v>
      </c>
      <c r="E56" s="65">
        <f t="shared" si="16"/>
        <v>0.2584846610379052</v>
      </c>
      <c r="F56" s="65">
        <f t="shared" si="17"/>
        <v>1.471244956484001</v>
      </c>
      <c r="G56" s="65">
        <f t="shared" si="19"/>
        <v>-0.02307364500593614</v>
      </c>
      <c r="H56" s="65">
        <f t="shared" si="18"/>
        <v>0.17992050679994123</v>
      </c>
      <c r="I56" s="65">
        <f t="shared" si="20"/>
        <v>-0.007277194184990311</v>
      </c>
      <c r="J56" s="65">
        <f t="shared" si="21"/>
        <v>0.23413526870591203</v>
      </c>
      <c r="K56" s="65">
        <f t="shared" si="22"/>
        <v>3.573258505277071E-05</v>
      </c>
      <c r="L56" s="65">
        <f t="shared" si="23"/>
        <v>7.635654221555244E-05</v>
      </c>
      <c r="M56" s="65">
        <f t="shared" si="24"/>
        <v>-0.00033791498310386327</v>
      </c>
      <c r="N56" s="65">
        <f t="shared" si="25"/>
        <v>0.08898203428517412</v>
      </c>
      <c r="O56" s="65">
        <f t="shared" si="26"/>
        <v>0.0001331091251567466</v>
      </c>
      <c r="P56" s="65">
        <f t="shared" si="27"/>
        <v>0.17986977556778364</v>
      </c>
      <c r="Q56" s="65">
        <f t="shared" si="28"/>
        <v>2.0149908327687093E-05</v>
      </c>
      <c r="R56" s="65">
        <f t="shared" si="29"/>
        <v>0.05505294916005671</v>
      </c>
      <c r="S56" s="65">
        <f t="shared" si="30"/>
        <v>-3.435689030118941E-07</v>
      </c>
      <c r="T56" s="66">
        <f t="shared" si="31"/>
        <v>0.00021204596900891654</v>
      </c>
    </row>
    <row r="57" spans="2:20" ht="12">
      <c r="B57" s="60">
        <f t="shared" si="32"/>
        <v>0.7600000000000003</v>
      </c>
      <c r="C57" s="75">
        <f t="shared" si="33"/>
        <v>-0.025971550031028086</v>
      </c>
      <c r="D57" s="65">
        <f t="shared" si="15"/>
        <v>0.0013426353492614778</v>
      </c>
      <c r="E57" s="65">
        <f t="shared" si="16"/>
        <v>0.2256187087509331</v>
      </c>
      <c r="F57" s="65">
        <f t="shared" si="17"/>
        <v>1.163413574251224</v>
      </c>
      <c r="G57" s="65">
        <f t="shared" si="19"/>
        <v>-0.022738577778971092</v>
      </c>
      <c r="H57" s="65">
        <f t="shared" si="18"/>
        <v>0.17483597694966752</v>
      </c>
      <c r="I57" s="65">
        <f t="shared" si="20"/>
        <v>-0.008513156339626685</v>
      </c>
      <c r="J57" s="65">
        <f t="shared" si="21"/>
        <v>0.3173336968389885</v>
      </c>
      <c r="K57" s="65">
        <f t="shared" si="22"/>
        <v>0.0004452104601947138</v>
      </c>
      <c r="L57" s="65">
        <f t="shared" si="23"/>
        <v>0.011837497724993293</v>
      </c>
      <c r="M57" s="65">
        <f t="shared" si="24"/>
        <v>-0.00022864364939835643</v>
      </c>
      <c r="N57" s="65">
        <f t="shared" si="25"/>
        <v>0.04096496228354437</v>
      </c>
      <c r="O57" s="65">
        <f t="shared" si="26"/>
        <v>0.0001254300086893816</v>
      </c>
      <c r="P57" s="65">
        <f t="shared" si="27"/>
        <v>0.16008155855862144</v>
      </c>
      <c r="Q57" s="65">
        <f t="shared" si="28"/>
        <v>2.5477247719595213E-05</v>
      </c>
      <c r="R57" s="65">
        <f t="shared" si="29"/>
        <v>0.08768061911177308</v>
      </c>
      <c r="S57" s="65">
        <f t="shared" si="30"/>
        <v>-4.19771003099685E-06</v>
      </c>
      <c r="T57" s="66">
        <f t="shared" si="31"/>
        <v>0.03153986640130679</v>
      </c>
    </row>
    <row r="58" spans="2:20" ht="12">
      <c r="B58" s="60">
        <f t="shared" si="32"/>
        <v>0.7800000000000004</v>
      </c>
      <c r="C58" s="75">
        <f t="shared" si="33"/>
        <v>-0.05173253656019536</v>
      </c>
      <c r="D58" s="65">
        <f t="shared" si="15"/>
        <v>0.005324646224647426</v>
      </c>
      <c r="E58" s="65">
        <f t="shared" si="16"/>
        <v>0.18633972910139754</v>
      </c>
      <c r="F58" s="65">
        <f t="shared" si="17"/>
        <v>0.8262232653277664</v>
      </c>
      <c r="G58" s="65">
        <f t="shared" si="19"/>
        <v>-0.02173652667644</v>
      </c>
      <c r="H58" s="65">
        <f t="shared" si="18"/>
        <v>0.16004018678013474</v>
      </c>
      <c r="I58" s="65">
        <f t="shared" si="20"/>
        <v>-0.00948150126905268</v>
      </c>
      <c r="J58" s="65">
        <f t="shared" si="21"/>
        <v>0.3902938026491973</v>
      </c>
      <c r="K58" s="65">
        <f t="shared" si="22"/>
        <v>0.0008613136153082276</v>
      </c>
      <c r="L58" s="65">
        <f t="shared" si="23"/>
        <v>0.04414026550809934</v>
      </c>
      <c r="M58" s="65">
        <f t="shared" si="24"/>
        <v>-9.064230209706609E-05</v>
      </c>
      <c r="N58" s="65">
        <f t="shared" si="25"/>
        <v>0.006463723327426721</v>
      </c>
      <c r="O58" s="65">
        <f t="shared" si="26"/>
        <v>0.0001031358149804461</v>
      </c>
      <c r="P58" s="65">
        <f t="shared" si="27"/>
        <v>0.1088756886958628</v>
      </c>
      <c r="Q58" s="65">
        <f t="shared" si="28"/>
        <v>2.766036726756756E-05</v>
      </c>
      <c r="R58" s="65">
        <f t="shared" si="29"/>
        <v>0.10316618216460982</v>
      </c>
      <c r="S58" s="65">
        <f t="shared" si="30"/>
        <v>-7.638890967177749E-06</v>
      </c>
      <c r="T58" s="66">
        <f t="shared" si="31"/>
        <v>0.10358196778122258</v>
      </c>
    </row>
    <row r="59" spans="2:20" ht="12">
      <c r="B59" s="60">
        <f t="shared" si="32"/>
        <v>0.8000000000000004</v>
      </c>
      <c r="C59" s="75">
        <f t="shared" si="33"/>
        <v>-0.07954268832494703</v>
      </c>
      <c r="D59" s="65">
        <f t="shared" si="15"/>
        <v>0.012577692249460695</v>
      </c>
      <c r="E59" s="65">
        <f t="shared" si="16"/>
        <v>0.1396312505124494</v>
      </c>
      <c r="F59" s="65">
        <f t="shared" si="17"/>
        <v>0.48310182217654457</v>
      </c>
      <c r="G59" s="65">
        <f t="shared" si="19"/>
        <v>-0.019903673586380954</v>
      </c>
      <c r="H59" s="65">
        <f t="shared" si="18"/>
        <v>0.13458455138688896</v>
      </c>
      <c r="I59" s="65">
        <f t="shared" si="20"/>
        <v>-0.010045581884019624</v>
      </c>
      <c r="J59" s="65">
        <f t="shared" si="21"/>
        <v>0.4357895354795761</v>
      </c>
      <c r="K59" s="65">
        <f t="shared" si="22"/>
        <v>0.0012525247054036585</v>
      </c>
      <c r="L59" s="65">
        <f t="shared" si="23"/>
        <v>0.09282062817482542</v>
      </c>
      <c r="M59" s="65">
        <f t="shared" si="24"/>
        <v>6.985345890889993E-05</v>
      </c>
      <c r="N59" s="65">
        <f t="shared" si="25"/>
        <v>0.0038399710459728906</v>
      </c>
      <c r="O59" s="65">
        <f t="shared" si="26"/>
        <v>6.495904957932635E-05</v>
      </c>
      <c r="P59" s="65">
        <f t="shared" si="27"/>
        <v>0.04351797429849537</v>
      </c>
      <c r="Q59" s="65">
        <f t="shared" si="28"/>
        <v>2.5387904601238506E-05</v>
      </c>
      <c r="R59" s="65">
        <f t="shared" si="29"/>
        <v>0.08707285678409848</v>
      </c>
      <c r="S59" s="65">
        <f t="shared" si="30"/>
        <v>-9.814169269287764E-06</v>
      </c>
      <c r="T59" s="66">
        <f t="shared" si="31"/>
        <v>0.16967146985996132</v>
      </c>
    </row>
    <row r="60" spans="2:20" ht="12">
      <c r="B60" s="60">
        <f t="shared" si="32"/>
        <v>0.8200000000000004</v>
      </c>
      <c r="C60" s="75">
        <f t="shared" si="33"/>
        <v>-0.10962649541422849</v>
      </c>
      <c r="D60" s="65">
        <f t="shared" si="15"/>
        <v>0.023859810792557497</v>
      </c>
      <c r="E60" s="65">
        <f t="shared" si="16"/>
        <v>0.08425346703181456</v>
      </c>
      <c r="F60" s="65">
        <f t="shared" si="17"/>
        <v>0.18217442355712776</v>
      </c>
      <c r="G60" s="65">
        <f t="shared" si="19"/>
        <v>-0.017032840905381225</v>
      </c>
      <c r="H60" s="65">
        <f t="shared" si="18"/>
        <v>0.09896730691110862</v>
      </c>
      <c r="I60" s="65">
        <f t="shared" si="20"/>
        <v>-0.010021524947625177</v>
      </c>
      <c r="J60" s="65">
        <f t="shared" si="21"/>
        <v>0.4338055266862456</v>
      </c>
      <c r="K60" s="65">
        <f t="shared" si="22"/>
        <v>0.0015708623427837954</v>
      </c>
      <c r="L60" s="65">
        <f t="shared" si="23"/>
        <v>0.14511802227772894</v>
      </c>
      <c r="M60" s="65">
        <f t="shared" si="24"/>
        <v>0.00023930279328100368</v>
      </c>
      <c r="N60" s="65">
        <f t="shared" si="25"/>
        <v>0.0448533689093299</v>
      </c>
      <c r="O60" s="65">
        <f t="shared" si="26"/>
        <v>1.192157404043179E-05</v>
      </c>
      <c r="P60" s="65">
        <f t="shared" si="27"/>
        <v>0.0014728571203632256</v>
      </c>
      <c r="Q60" s="65">
        <f t="shared" si="28"/>
        <v>1.7606783084420625E-05</v>
      </c>
      <c r="R60" s="65">
        <f t="shared" si="29"/>
        <v>0.04209625962315333</v>
      </c>
      <c r="S60" s="65">
        <f t="shared" si="30"/>
        <v>-9.718832097762678E-06</v>
      </c>
      <c r="T60" s="66">
        <f t="shared" si="31"/>
        <v>0.16645308532512476</v>
      </c>
    </row>
    <row r="61" spans="2:20" ht="12">
      <c r="B61" s="60">
        <f t="shared" si="32"/>
        <v>0.8400000000000004</v>
      </c>
      <c r="C61" s="75">
        <f t="shared" si="33"/>
        <v>-0.14224355172087688</v>
      </c>
      <c r="D61" s="65">
        <f t="shared" si="15"/>
        <v>0.04009482873078751</v>
      </c>
      <c r="E61" s="65">
        <f t="shared" si="16"/>
        <v>0.01867814660397435</v>
      </c>
      <c r="F61" s="65">
        <f t="shared" si="17"/>
        <v>0.009134045701301793</v>
      </c>
      <c r="G61" s="65">
        <f t="shared" si="19"/>
        <v>-0.012858801936182707</v>
      </c>
      <c r="H61" s="65">
        <f t="shared" si="18"/>
        <v>0.056681222078270546</v>
      </c>
      <c r="I61" s="65">
        <f t="shared" si="20"/>
        <v>-0.009159815611211068</v>
      </c>
      <c r="J61" s="65">
        <f t="shared" si="21"/>
        <v>0.3653234259090576</v>
      </c>
      <c r="K61" s="65">
        <f t="shared" si="22"/>
        <v>0.001744084471312901</v>
      </c>
      <c r="L61" s="65">
        <f t="shared" si="23"/>
        <v>0.17820324184555025</v>
      </c>
      <c r="M61" s="65">
        <f t="shared" si="24"/>
        <v>0.00039230574640474613</v>
      </c>
      <c r="N61" s="65">
        <f t="shared" si="25"/>
        <v>0.11951000566422768</v>
      </c>
      <c r="O61" s="65">
        <f t="shared" si="26"/>
        <v>-5.0477077280439966E-05</v>
      </c>
      <c r="P61" s="65">
        <f t="shared" si="27"/>
        <v>0.02632924081252959</v>
      </c>
      <c r="Q61" s="65">
        <f t="shared" si="28"/>
        <v>4.1791513639803945E-06</v>
      </c>
      <c r="R61" s="65">
        <f t="shared" si="29"/>
        <v>0.0023825776451471305</v>
      </c>
      <c r="S61" s="65">
        <f t="shared" si="30"/>
        <v>-6.454641751759912E-06</v>
      </c>
      <c r="T61" s="66">
        <f t="shared" si="31"/>
        <v>0.07420644175865714</v>
      </c>
    </row>
    <row r="62" spans="2:20" ht="12">
      <c r="B62" s="60">
        <f t="shared" si="32"/>
        <v>0.8600000000000004</v>
      </c>
      <c r="C62" s="75">
        <f t="shared" si="33"/>
        <v>-0.1776956419923376</v>
      </c>
      <c r="D62" s="65">
        <f t="shared" si="15"/>
        <v>0.062410657032595435</v>
      </c>
      <c r="E62" s="65">
        <f t="shared" si="16"/>
        <v>-0.0590006227601936</v>
      </c>
      <c r="F62" s="65">
        <f t="shared" si="17"/>
        <v>0.09029074481534977</v>
      </c>
      <c r="G62" s="65">
        <f t="shared" si="19"/>
        <v>-0.007037254353820148</v>
      </c>
      <c r="H62" s="65">
        <f t="shared" si="18"/>
        <v>0.01705410166272157</v>
      </c>
      <c r="I62" s="65">
        <f t="shared" si="20"/>
        <v>-0.007118105668119739</v>
      </c>
      <c r="J62" s="65">
        <f t="shared" si="21"/>
        <v>0.22426707638420595</v>
      </c>
      <c r="K62" s="65">
        <f t="shared" si="22"/>
        <v>0.0016637090411021093</v>
      </c>
      <c r="L62" s="65">
        <f t="shared" si="23"/>
        <v>0.1624530906745285</v>
      </c>
      <c r="M62" s="65">
        <f t="shared" si="24"/>
        <v>0.0004842005292759217</v>
      </c>
      <c r="N62" s="65">
        <f t="shared" si="25"/>
        <v>0.1807693646186332</v>
      </c>
      <c r="O62" s="65">
        <f t="shared" si="26"/>
        <v>-0.00010839621875361595</v>
      </c>
      <c r="P62" s="65">
        <f t="shared" si="27"/>
        <v>0.12010913273528215</v>
      </c>
      <c r="Q62" s="65">
        <f t="shared" si="28"/>
        <v>-1.2796751808287668E-05</v>
      </c>
      <c r="R62" s="65">
        <f t="shared" si="29"/>
        <v>0.022288179827547515</v>
      </c>
      <c r="S62" s="65">
        <f t="shared" si="30"/>
        <v>1.086912736863083E-07</v>
      </c>
      <c r="T62" s="66">
        <f t="shared" si="31"/>
        <v>2.1222728671697533E-05</v>
      </c>
    </row>
    <row r="63" spans="2:20" ht="12">
      <c r="B63" s="60">
        <f t="shared" si="32"/>
        <v>0.8800000000000004</v>
      </c>
      <c r="C63" s="75">
        <f t="shared" si="33"/>
        <v>-0.21633562118539337</v>
      </c>
      <c r="D63" s="65">
        <f t="shared" si="15"/>
        <v>0.09218665454457987</v>
      </c>
      <c r="E63" s="65">
        <f t="shared" si="16"/>
        <v>-0.15119100376352332</v>
      </c>
      <c r="F63" s="65">
        <f t="shared" si="17"/>
        <v>0.5612297255369854</v>
      </c>
      <c r="G63" s="65">
        <f t="shared" si="19"/>
        <v>0.0008859717354458981</v>
      </c>
      <c r="H63" s="65">
        <f t="shared" si="18"/>
        <v>0.0002708329669172625</v>
      </c>
      <c r="I63" s="65">
        <f t="shared" si="20"/>
        <v>-0.0034200717152415958</v>
      </c>
      <c r="J63" s="65">
        <f t="shared" si="21"/>
        <v>0.05281113000623906</v>
      </c>
      <c r="K63" s="65">
        <f t="shared" si="22"/>
        <v>0.0011661711612462541</v>
      </c>
      <c r="L63" s="65">
        <f t="shared" si="23"/>
        <v>0.08057693024674607</v>
      </c>
      <c r="M63" s="65">
        <f t="shared" si="24"/>
        <v>0.0004387895539960218</v>
      </c>
      <c r="N63" s="65">
        <f t="shared" si="25"/>
        <v>0.14899970416395814</v>
      </c>
      <c r="O63" s="65">
        <f t="shared" si="26"/>
        <v>-0.0001327658328570806</v>
      </c>
      <c r="P63" s="65">
        <f t="shared" si="27"/>
        <v>0.17896202408217485</v>
      </c>
      <c r="Q63" s="65">
        <f t="shared" si="28"/>
        <v>-2.6375872645002466E-05</v>
      </c>
      <c r="R63" s="65">
        <f t="shared" si="29"/>
        <v>0.09390740472123739</v>
      </c>
      <c r="S63" s="65">
        <f t="shared" si="30"/>
        <v>7.804631030521458E-06</v>
      </c>
      <c r="T63" s="66">
        <f t="shared" si="31"/>
        <v>0.10806946494803982</v>
      </c>
    </row>
    <row r="64" spans="2:20" ht="12">
      <c r="B64" s="60">
        <f t="shared" si="32"/>
        <v>0.9000000000000005</v>
      </c>
      <c r="C64" s="75">
        <f t="shared" si="33"/>
        <v>-0.258578638000545</v>
      </c>
      <c r="D64" s="65">
        <f t="shared" si="15"/>
        <v>0.13111206642025922</v>
      </c>
      <c r="E64" s="65">
        <f t="shared" si="16"/>
        <v>-0.2609807534015404</v>
      </c>
      <c r="F64" s="65">
        <f t="shared" si="17"/>
        <v>1.4953960656896228</v>
      </c>
      <c r="G64" s="65">
        <f t="shared" si="19"/>
        <v>0.011521195998273549</v>
      </c>
      <c r="H64" s="65">
        <f t="shared" si="18"/>
        <v>0.04556070523129403</v>
      </c>
      <c r="I64" s="65">
        <f t="shared" si="20"/>
        <v>0.00260862168427601</v>
      </c>
      <c r="J64" s="65">
        <f t="shared" si="21"/>
        <v>0.030802038176616</v>
      </c>
      <c r="K64" s="65">
        <f t="shared" si="22"/>
        <v>2.3472468229117128E-06</v>
      </c>
      <c r="L64" s="65">
        <f t="shared" si="23"/>
        <v>3.2948731759384657E-07</v>
      </c>
      <c r="M64" s="65">
        <f t="shared" si="24"/>
        <v>0.00012747374950873932</v>
      </c>
      <c r="N64" s="65">
        <f t="shared" si="25"/>
        <v>0.01277458398063426</v>
      </c>
      <c r="O64" s="65">
        <f t="shared" si="26"/>
        <v>-6.678492280343412E-05</v>
      </c>
      <c r="P64" s="65">
        <f t="shared" si="27"/>
        <v>0.04598567934063465</v>
      </c>
      <c r="Q64" s="65">
        <f t="shared" si="28"/>
        <v>-1.9600275655118613E-05</v>
      </c>
      <c r="R64" s="65">
        <f t="shared" si="29"/>
        <v>0.052108231833176206</v>
      </c>
      <c r="S64" s="65">
        <f t="shared" si="30"/>
        <v>8.77069631824861E-06</v>
      </c>
      <c r="T64" s="66">
        <f t="shared" si="31"/>
        <v>0.13603836432304087</v>
      </c>
    </row>
    <row r="65" spans="2:20" ht="12">
      <c r="B65" s="60">
        <f t="shared" si="32"/>
        <v>0.9200000000000005</v>
      </c>
      <c r="C65" s="75">
        <f t="shared" si="33"/>
        <v>-0.3049164576296649</v>
      </c>
      <c r="D65" s="65">
        <f t="shared" si="15"/>
        <v>0.18125783573973545</v>
      </c>
      <c r="E65" s="65">
        <f t="shared" si="16"/>
        <v>-0.3923954045336149</v>
      </c>
      <c r="F65" s="65">
        <f t="shared" si="17"/>
        <v>2.8538048783741394</v>
      </c>
      <c r="G65" s="65">
        <f t="shared" si="19"/>
        <v>0.025706569883046308</v>
      </c>
      <c r="H65" s="65">
        <f t="shared" si="18"/>
        <v>0.22223101273224935</v>
      </c>
      <c r="I65" s="65">
        <f t="shared" si="20"/>
        <v>0.011943360224940336</v>
      </c>
      <c r="J65" s="65">
        <f t="shared" si="21"/>
        <v>0.6039538298239795</v>
      </c>
      <c r="K65" s="65">
        <f t="shared" si="22"/>
        <v>-0.002213405449258717</v>
      </c>
      <c r="L65" s="65">
        <f t="shared" si="23"/>
        <v>0.2835240005383485</v>
      </c>
      <c r="M65" s="65">
        <f t="shared" si="24"/>
        <v>-0.0006673428323588609</v>
      </c>
      <c r="N65" s="65">
        <f t="shared" si="25"/>
        <v>0.3371891546101706</v>
      </c>
      <c r="O65" s="65">
        <f t="shared" si="26"/>
        <v>0.00019736477970837718</v>
      </c>
      <c r="P65" s="65">
        <f t="shared" si="27"/>
        <v>0.38606474752541775</v>
      </c>
      <c r="Q65" s="65">
        <f t="shared" si="28"/>
        <v>4.4877754546549046E-05</v>
      </c>
      <c r="R65" s="65">
        <f t="shared" si="29"/>
        <v>0.2664773134339182</v>
      </c>
      <c r="S65" s="65">
        <f t="shared" si="30"/>
        <v>-1.8055372470206404E-05</v>
      </c>
      <c r="T65" s="66">
        <f t="shared" si="31"/>
        <v>0.5493734133253638</v>
      </c>
    </row>
    <row r="66" spans="2:20" ht="12">
      <c r="B66" s="60">
        <f t="shared" si="32"/>
        <v>0.9400000000000005</v>
      </c>
      <c r="C66" s="75">
        <f t="shared" si="33"/>
        <v>-0.3559359301008643</v>
      </c>
      <c r="D66" s="65">
        <f t="shared" si="15"/>
        <v>0.24516431212927595</v>
      </c>
      <c r="E66" s="65">
        <f t="shared" si="16"/>
        <v>-0.5507838106102458</v>
      </c>
      <c r="F66" s="65">
        <f t="shared" si="17"/>
        <v>4.519024094938238</v>
      </c>
      <c r="G66" s="65">
        <f t="shared" si="19"/>
        <v>0.04462303969099666</v>
      </c>
      <c r="H66" s="65">
        <f t="shared" si="18"/>
        <v>0.637839493382182</v>
      </c>
      <c r="I66" s="65">
        <f t="shared" si="20"/>
        <v>0.026033035666667446</v>
      </c>
      <c r="J66" s="65">
        <f t="shared" si="21"/>
        <v>2.327077750591761</v>
      </c>
      <c r="K66" s="65">
        <f t="shared" si="22"/>
        <v>-0.0060919655669548715</v>
      </c>
      <c r="L66" s="65">
        <f t="shared" si="23"/>
        <v>1.7927490349937538</v>
      </c>
      <c r="M66" s="65">
        <f t="shared" si="24"/>
        <v>-0.0023189804078771175</v>
      </c>
      <c r="N66" s="65">
        <f t="shared" si="25"/>
        <v>2.9554210259008777</v>
      </c>
      <c r="O66" s="65">
        <f t="shared" si="26"/>
        <v>0.0008634418670806934</v>
      </c>
      <c r="P66" s="65">
        <f t="shared" si="27"/>
        <v>4.439352860069192</v>
      </c>
      <c r="Q66" s="65">
        <f t="shared" si="28"/>
        <v>0.0002462233393906977</v>
      </c>
      <c r="R66" s="65">
        <f t="shared" si="29"/>
        <v>4.631258985564017</v>
      </c>
      <c r="S66" s="65">
        <f t="shared" si="30"/>
        <v>-0.00012373834241214752</v>
      </c>
      <c r="T66" s="66">
        <f t="shared" si="31"/>
        <v>8.653056209592533</v>
      </c>
    </row>
    <row r="67" spans="2:20" ht="12">
      <c r="B67" s="60">
        <f t="shared" si="32"/>
        <v>0.9600000000000005</v>
      </c>
      <c r="C67" s="75">
        <f t="shared" si="33"/>
        <v>-0.4123430748419029</v>
      </c>
      <c r="D67" s="65">
        <f t="shared" si="15"/>
        <v>0.32594744729096736</v>
      </c>
      <c r="E67" s="65">
        <f t="shared" si="16"/>
        <v>-0.7434109222841513</v>
      </c>
      <c r="F67" s="65">
        <f t="shared" si="17"/>
        <v>6.37012280327925</v>
      </c>
      <c r="G67" s="65">
        <f t="shared" si="19"/>
        <v>0.06998646433161357</v>
      </c>
      <c r="H67" s="65">
        <f t="shared" si="18"/>
        <v>1.4274973053422046</v>
      </c>
      <c r="I67" s="65">
        <f t="shared" si="20"/>
        <v>0.047102702377682625</v>
      </c>
      <c r="J67" s="65">
        <f t="shared" si="21"/>
        <v>5.212202786974941</v>
      </c>
      <c r="K67" s="65">
        <f t="shared" si="22"/>
        <v>-0.012631717528390186</v>
      </c>
      <c r="L67" s="65">
        <f t="shared" si="23"/>
        <v>5.047643806953844</v>
      </c>
      <c r="M67" s="65">
        <f t="shared" si="24"/>
        <v>-0.005484240474682863</v>
      </c>
      <c r="N67" s="65">
        <f t="shared" si="25"/>
        <v>8.097255833814575</v>
      </c>
      <c r="O67" s="65">
        <f t="shared" si="26"/>
        <v>0.002321907631664159</v>
      </c>
      <c r="P67" s="65">
        <f t="shared" si="27"/>
        <v>11.419781809704734</v>
      </c>
      <c r="Q67" s="65">
        <f t="shared" si="28"/>
        <v>0.0007515228769473069</v>
      </c>
      <c r="R67" s="65">
        <f t="shared" si="29"/>
        <v>12.728987836982554</v>
      </c>
      <c r="S67" s="65">
        <f t="shared" si="30"/>
        <v>-0.00042821617485852326</v>
      </c>
      <c r="T67" s="66">
        <f t="shared" si="31"/>
        <v>18.856430485351254</v>
      </c>
    </row>
    <row r="68" spans="2:20" ht="12">
      <c r="B68" s="60">
        <f t="shared" si="32"/>
        <v>0.9800000000000005</v>
      </c>
      <c r="C68" s="75">
        <f t="shared" si="33"/>
        <v>-0.47499488014855556</v>
      </c>
      <c r="D68" s="65">
        <f t="shared" si="15"/>
        <v>0.4274258388136903</v>
      </c>
      <c r="E68" s="65">
        <f t="shared" si="16"/>
        <v>-0.9804005372328524</v>
      </c>
      <c r="F68" s="65">
        <f t="shared" si="17"/>
        <v>8.3254915405789</v>
      </c>
      <c r="G68" s="65">
        <f t="shared" si="19"/>
        <v>0.10438486942389302</v>
      </c>
      <c r="H68" s="65">
        <f t="shared" si="18"/>
        <v>2.708412132550059</v>
      </c>
      <c r="I68" s="65">
        <f t="shared" si="20"/>
        <v>0.07871649861828817</v>
      </c>
      <c r="J68" s="65">
        <f t="shared" si="21"/>
        <v>8.739626610646955</v>
      </c>
      <c r="K68" s="65">
        <f t="shared" si="22"/>
        <v>-0.023534265860357433</v>
      </c>
      <c r="L68" s="65">
        <f t="shared" si="23"/>
        <v>9.358460520300362</v>
      </c>
      <c r="M68" s="65">
        <f t="shared" si="24"/>
        <v>-0.01136372433315509</v>
      </c>
      <c r="N68" s="65">
        <f t="shared" si="25"/>
        <v>13.87567573751558</v>
      </c>
      <c r="O68" s="65">
        <f t="shared" si="26"/>
        <v>0.005344790469154052</v>
      </c>
      <c r="P68" s="65">
        <f t="shared" si="27"/>
        <v>18.39967867085698</v>
      </c>
      <c r="Q68" s="65">
        <f t="shared" si="28"/>
        <v>0.0019208463170761832</v>
      </c>
      <c r="R68" s="65">
        <f t="shared" si="29"/>
        <v>20.679210778794243</v>
      </c>
      <c r="S68" s="65">
        <f t="shared" si="30"/>
        <v>-0.0012150183605071155</v>
      </c>
      <c r="T68" s="66">
        <f t="shared" si="31"/>
        <v>27.86504912473635</v>
      </c>
    </row>
    <row r="69" spans="2:20" ht="12">
      <c r="B69" s="60">
        <f t="shared" si="32"/>
        <v>1.0000000000000004</v>
      </c>
      <c r="C69" s="75">
        <f t="shared" si="33"/>
        <v>-0.544941863085196</v>
      </c>
      <c r="D69" s="65">
        <f t="shared" si="15"/>
        <v>0.5542702837955468</v>
      </c>
      <c r="E69" s="65">
        <f t="shared" si="16"/>
        <v>-1.2762953939127732</v>
      </c>
      <c r="F69" s="65">
        <f t="shared" si="17"/>
        <v>10.346438665452053</v>
      </c>
      <c r="G69" s="65">
        <f t="shared" si="19"/>
        <v>0.1519071270341323</v>
      </c>
      <c r="H69" s="65">
        <f t="shared" si="18"/>
        <v>4.523014816037537</v>
      </c>
      <c r="I69" s="65">
        <f t="shared" si="20"/>
        <v>0.1269036695966704</v>
      </c>
      <c r="J69" s="65">
        <f t="shared" si="21"/>
        <v>12.51508341018049</v>
      </c>
      <c r="K69" s="65">
        <f t="shared" si="22"/>
        <v>-0.04186927404019198</v>
      </c>
      <c r="L69" s="65">
        <f t="shared" si="23"/>
        <v>14.003561353779933</v>
      </c>
      <c r="M69" s="65">
        <f t="shared" si="24"/>
        <v>-0.02227720159537901</v>
      </c>
      <c r="N69" s="65">
        <f t="shared" si="25"/>
        <v>19.588817465521945</v>
      </c>
      <c r="O69" s="65">
        <f t="shared" si="26"/>
        <v>0.011539423987452127</v>
      </c>
      <c r="P69" s="65">
        <f t="shared" si="27"/>
        <v>25.035154418602158</v>
      </c>
      <c r="Q69" s="65">
        <f t="shared" si="28"/>
        <v>0.004566445442972551</v>
      </c>
      <c r="R69" s="65">
        <f t="shared" si="29"/>
        <v>28.17024585272212</v>
      </c>
      <c r="S69" s="65">
        <f t="shared" si="30"/>
        <v>-0.003180333513095423</v>
      </c>
      <c r="T69" s="66">
        <f t="shared" si="31"/>
        <v>36.21677737587018</v>
      </c>
    </row>
    <row r="70" spans="2:20" ht="12">
      <c r="B70" s="60">
        <f t="shared" si="32"/>
        <v>1.0200000000000005</v>
      </c>
      <c r="C70" s="75">
        <f t="shared" si="33"/>
        <v>-0.6234858914782928</v>
      </c>
      <c r="D70" s="65">
        <f t="shared" si="15"/>
        <v>0.7121761497218143</v>
      </c>
      <c r="E70" s="65">
        <f t="shared" si="16"/>
        <v>-1.6527640242925314</v>
      </c>
      <c r="F70" s="65">
        <f t="shared" si="17"/>
        <v>12.42666430568825</v>
      </c>
      <c r="G70" s="65">
        <f t="shared" si="19"/>
        <v>0.21940620313230055</v>
      </c>
      <c r="H70" s="65">
        <f t="shared" si="18"/>
        <v>6.834635375023781</v>
      </c>
      <c r="I70" s="65">
        <f t="shared" si="20"/>
        <v>0.20263269797077846</v>
      </c>
      <c r="J70" s="65">
        <f t="shared" si="21"/>
        <v>16.42929406875717</v>
      </c>
      <c r="K70" s="65">
        <f t="shared" si="22"/>
        <v>-0.07362920517071449</v>
      </c>
      <c r="L70" s="65">
        <f t="shared" si="23"/>
        <v>18.788161359198376</v>
      </c>
      <c r="M70" s="65">
        <f t="shared" si="24"/>
        <v>-0.04308324532171663</v>
      </c>
      <c r="N70" s="65">
        <f t="shared" si="25"/>
        <v>25.28265372849343</v>
      </c>
      <c r="O70" s="65">
        <f t="shared" si="26"/>
        <v>0.02453009447457214</v>
      </c>
      <c r="P70" s="65">
        <f t="shared" si="27"/>
        <v>31.574835028328643</v>
      </c>
      <c r="Q70" s="65">
        <f t="shared" si="28"/>
        <v>0.010667966592423493</v>
      </c>
      <c r="R70" s="65">
        <f t="shared" si="29"/>
        <v>35.534904155214385</v>
      </c>
      <c r="S70" s="65">
        <f t="shared" si="30"/>
        <v>-0.008164641886973146</v>
      </c>
      <c r="T70" s="66">
        <f t="shared" si="31"/>
        <v>44.405186466821895</v>
      </c>
    </row>
    <row r="71" spans="2:20" ht="12">
      <c r="B71" s="60">
        <f t="shared" si="32"/>
        <v>1.0400000000000005</v>
      </c>
      <c r="C71" s="75">
        <f t="shared" si="33"/>
        <v>-0.7122600588166289</v>
      </c>
      <c r="D71" s="65">
        <f t="shared" si="15"/>
        <v>0.9080567773989707</v>
      </c>
      <c r="E71" s="65">
        <f t="shared" si="16"/>
        <v>-2.1435750902398256</v>
      </c>
      <c r="F71" s="65">
        <f t="shared" si="17"/>
        <v>14.583314034889362</v>
      </c>
      <c r="G71" s="65">
        <f t="shared" si="19"/>
        <v>0.3192952326056437</v>
      </c>
      <c r="H71" s="65">
        <f t="shared" si="18"/>
        <v>9.590332682742085</v>
      </c>
      <c r="I71" s="65">
        <f t="shared" si="20"/>
        <v>0.32797852121306587</v>
      </c>
      <c r="J71" s="65">
        <f t="shared" si="21"/>
        <v>20.55047641198133</v>
      </c>
      <c r="K71" s="65">
        <f t="shared" si="22"/>
        <v>-0.13193478202042566</v>
      </c>
      <c r="L71" s="65">
        <f t="shared" si="23"/>
        <v>23.814636036361275</v>
      </c>
      <c r="M71" s="65">
        <f t="shared" si="24"/>
        <v>-0.08527696662149321</v>
      </c>
      <c r="N71" s="65">
        <f t="shared" si="25"/>
        <v>31.203526104682858</v>
      </c>
      <c r="O71" s="65">
        <f t="shared" si="26"/>
        <v>0.05357993837440919</v>
      </c>
      <c r="P71" s="65">
        <f t="shared" si="27"/>
        <v>38.35850552997203</v>
      </c>
      <c r="Q71" s="65">
        <f t="shared" si="28"/>
        <v>0.025702343916947593</v>
      </c>
      <c r="R71" s="65">
        <f t="shared" si="29"/>
        <v>43.171720674383856</v>
      </c>
      <c r="S71" s="65">
        <f t="shared" si="30"/>
        <v>-0.02169368762063662</v>
      </c>
      <c r="T71" s="66">
        <f t="shared" si="31"/>
        <v>52.89297610906803</v>
      </c>
    </row>
    <row r="72" spans="2:20" ht="12">
      <c r="B72" s="60">
        <f t="shared" si="32"/>
        <v>1.0600000000000005</v>
      </c>
      <c r="C72" s="75">
        <f t="shared" si="33"/>
        <v>-0.8133410904879416</v>
      </c>
      <c r="D72" s="65">
        <f t="shared" si="15"/>
        <v>1.150253549492319</v>
      </c>
      <c r="E72" s="65">
        <f t="shared" si="16"/>
        <v>-2.8044147983616714</v>
      </c>
      <c r="F72" s="65">
        <f t="shared" si="17"/>
        <v>16.854077548245318</v>
      </c>
      <c r="G72" s="65">
        <f t="shared" si="19"/>
        <v>0.4765961780556035</v>
      </c>
      <c r="H72" s="65">
        <f t="shared" si="18"/>
        <v>12.798143740959947</v>
      </c>
      <c r="I72" s="65">
        <f t="shared" si="20"/>
        <v>0.5545267913537599</v>
      </c>
      <c r="J72" s="65">
        <f t="shared" si="21"/>
        <v>25.08707212216673</v>
      </c>
      <c r="K72" s="65">
        <f t="shared" si="22"/>
        <v>-0.2511739879267461</v>
      </c>
      <c r="L72" s="65">
        <f t="shared" si="23"/>
        <v>29.393858392777478</v>
      </c>
      <c r="M72" s="65">
        <f t="shared" si="24"/>
        <v>-0.18207665902286452</v>
      </c>
      <c r="N72" s="65">
        <f t="shared" si="25"/>
        <v>37.789406281164815</v>
      </c>
      <c r="O72" s="65">
        <f t="shared" si="26"/>
        <v>0.1279921815744226</v>
      </c>
      <c r="P72" s="65">
        <f t="shared" si="27"/>
        <v>45.92160742371049</v>
      </c>
      <c r="Q72" s="65">
        <f t="shared" si="28"/>
        <v>0.06859836689399305</v>
      </c>
      <c r="R72" s="65">
        <f t="shared" si="29"/>
        <v>51.69836174199005</v>
      </c>
      <c r="S72" s="65">
        <f t="shared" si="30"/>
        <v>-0.06464045204181966</v>
      </c>
      <c r="T72" s="66">
        <f t="shared" si="31"/>
        <v>62.37637636546896</v>
      </c>
    </row>
    <row r="73" spans="2:20" ht="12">
      <c r="B73" s="60">
        <f t="shared" si="32"/>
        <v>1.0800000000000005</v>
      </c>
      <c r="C73" s="75">
        <f t="shared" si="33"/>
        <v>-0.9294108642455483</v>
      </c>
      <c r="D73" s="65">
        <f t="shared" si="15"/>
        <v>1.4487562161697</v>
      </c>
      <c r="E73" s="65">
        <f t="shared" si="16"/>
        <v>-3.7341141394623665</v>
      </c>
      <c r="F73" s="65">
        <f t="shared" si="17"/>
        <v>19.301739285139384</v>
      </c>
      <c r="G73" s="65">
        <f t="shared" si="19"/>
        <v>0.7503485735669938</v>
      </c>
      <c r="H73" s="65">
        <f t="shared" si="18"/>
        <v>16.602190502907565</v>
      </c>
      <c r="I73" s="65">
        <f t="shared" si="20"/>
        <v>1.0362882047743622</v>
      </c>
      <c r="J73" s="65">
        <f t="shared" si="21"/>
        <v>30.508615356734552</v>
      </c>
      <c r="K73" s="65">
        <f t="shared" si="22"/>
        <v>-0.5558716104789697</v>
      </c>
      <c r="L73" s="65">
        <f t="shared" si="23"/>
        <v>36.289879342011865</v>
      </c>
      <c r="M73" s="65">
        <f t="shared" si="24"/>
        <v>-0.47498860177958924</v>
      </c>
      <c r="N73" s="65">
        <f t="shared" si="25"/>
        <v>46.11736813914182</v>
      </c>
      <c r="O73" s="65">
        <f t="shared" si="26"/>
        <v>0.39169798499455066</v>
      </c>
      <c r="P73" s="65">
        <f t="shared" si="27"/>
        <v>55.63686612418085</v>
      </c>
      <c r="Q73" s="65">
        <f t="shared" si="28"/>
        <v>0.2452633512566712</v>
      </c>
      <c r="R73" s="65">
        <f t="shared" si="29"/>
        <v>62.76471229571719</v>
      </c>
      <c r="S73" s="65">
        <f t="shared" si="30"/>
        <v>-0.2691402971622401</v>
      </c>
      <c r="T73" s="66">
        <f t="shared" si="31"/>
        <v>74.76586085191622</v>
      </c>
    </row>
    <row r="74" spans="2:20" ht="12">
      <c r="B74" s="60">
        <f t="shared" si="32"/>
        <v>1.1000000000000005</v>
      </c>
      <c r="C74" s="75">
        <f t="shared" si="33"/>
        <v>-1.0639940473336382</v>
      </c>
      <c r="D74" s="65">
        <f t="shared" si="15"/>
        <v>1.8154280851262108</v>
      </c>
      <c r="E74" s="65">
        <f t="shared" si="16"/>
        <v>-5.126473138372515</v>
      </c>
      <c r="F74" s="65">
        <f t="shared" si="17"/>
        <v>22.03035153531467</v>
      </c>
      <c r="G74" s="65">
        <f t="shared" si="19"/>
        <v>1.3210558020989038</v>
      </c>
      <c r="H74" s="65">
        <f t="shared" si="18"/>
        <v>21.45054318865428</v>
      </c>
      <c r="I74" s="65">
        <f t="shared" si="20"/>
        <v>2.5288330410490962</v>
      </c>
      <c r="J74" s="65">
        <f t="shared" si="21"/>
        <v>38.25419192899995</v>
      </c>
      <c r="K74" s="65">
        <f t="shared" si="22"/>
        <v>-2.0763362352089185</v>
      </c>
      <c r="L74" s="65">
        <f t="shared" si="23"/>
        <v>47.73539569374907</v>
      </c>
      <c r="M74" s="65">
        <f t="shared" si="24"/>
        <v>-3.179214815338909</v>
      </c>
      <c r="N74" s="65">
        <f t="shared" si="25"/>
        <v>62.62999803788247</v>
      </c>
      <c r="O74" s="65">
        <f t="shared" si="26"/>
        <v>6.855055831144834</v>
      </c>
      <c r="P74" s="65">
        <f t="shared" si="27"/>
        <v>80.49804747934667</v>
      </c>
      <c r="Q74" s="65">
        <f t="shared" si="28"/>
        <v>-23.820840808692505</v>
      </c>
      <c r="R74" s="65">
        <f t="shared" si="29"/>
        <v>102.5111985714091</v>
      </c>
      <c r="S74" s="65">
        <f t="shared" si="30"/>
        <v>4.803871955589808</v>
      </c>
      <c r="T74" s="66">
        <f t="shared" si="31"/>
        <v>99.7981146160937</v>
      </c>
    </row>
    <row r="75" spans="2:20" ht="12">
      <c r="B75" s="60">
        <f t="shared" si="32"/>
        <v>1.1200000000000006</v>
      </c>
      <c r="C75" s="75">
        <f t="shared" si="33"/>
        <v>-1.2218172652920216</v>
      </c>
      <c r="D75" s="65">
        <f t="shared" si="15"/>
        <v>2.2642397268942744</v>
      </c>
      <c r="E75" s="65">
        <f t="shared" si="16"/>
        <v>-7.42040436470451</v>
      </c>
      <c r="F75" s="65">
        <f t="shared" si="17"/>
        <v>25.22828229684194</v>
      </c>
      <c r="G75" s="65">
        <f t="shared" si="19"/>
        <v>3.1332553454696566</v>
      </c>
      <c r="H75" s="65">
        <f t="shared" si="18"/>
        <v>28.9263904865808</v>
      </c>
      <c r="I75" s="65">
        <f t="shared" si="20"/>
        <v>119.63959138385071</v>
      </c>
      <c r="J75" s="65">
        <f t="shared" si="21"/>
        <v>71.75263826723359</v>
      </c>
      <c r="K75" s="65">
        <f t="shared" si="22"/>
        <v>3.40368309565931</v>
      </c>
      <c r="L75" s="65">
        <f t="shared" si="23"/>
        <v>52.0283784541524</v>
      </c>
      <c r="M75" s="65">
        <f t="shared" si="24"/>
        <v>1.7699222251937428</v>
      </c>
      <c r="N75" s="65">
        <f t="shared" si="25"/>
        <v>57.54268949884513</v>
      </c>
      <c r="O75" s="65">
        <f t="shared" si="26"/>
        <v>-1.255766329812498</v>
      </c>
      <c r="P75" s="65">
        <f t="shared" si="27"/>
        <v>65.75600535683616</v>
      </c>
      <c r="Q75" s="65">
        <f t="shared" si="28"/>
        <v>-0.7990245487097709</v>
      </c>
      <c r="R75" s="65">
        <f t="shared" si="29"/>
        <v>73.0232595018363</v>
      </c>
      <c r="S75" s="65">
        <f t="shared" si="30"/>
        <v>1.0003538955728146</v>
      </c>
      <c r="T75" s="66">
        <f t="shared" si="31"/>
        <v>86.16935951985687</v>
      </c>
    </row>
    <row r="76" spans="2:20" ht="12">
      <c r="B76" s="60">
        <f t="shared" si="32"/>
        <v>1.1400000000000006</v>
      </c>
      <c r="C76" s="75">
        <f t="shared" si="33"/>
        <v>-1.4093690708726279</v>
      </c>
      <c r="D76" s="65">
        <f t="shared" si="15"/>
        <v>2.8115403941555033</v>
      </c>
      <c r="E76" s="65">
        <f t="shared" si="16"/>
        <v>-11.866638381910985</v>
      </c>
      <c r="F76" s="65">
        <f t="shared" si="17"/>
        <v>29.29834254267056</v>
      </c>
      <c r="G76" s="65">
        <f t="shared" si="19"/>
        <v>-61.7595126951224</v>
      </c>
      <c r="H76" s="65">
        <f t="shared" si="18"/>
        <v>54.81500177900169</v>
      </c>
      <c r="I76" s="65">
        <f t="shared" si="20"/>
        <v>-3.9650698877541566</v>
      </c>
      <c r="J76" s="65">
        <f t="shared" si="21"/>
        <v>42.16042057843491</v>
      </c>
      <c r="K76" s="65">
        <f t="shared" si="22"/>
        <v>1.3810831843119658</v>
      </c>
      <c r="L76" s="65">
        <f t="shared" si="23"/>
        <v>44.19393097274231</v>
      </c>
      <c r="M76" s="65">
        <f t="shared" si="24"/>
        <v>1.0847039692076994</v>
      </c>
      <c r="N76" s="65">
        <f t="shared" si="25"/>
        <v>53.289843143652135</v>
      </c>
      <c r="O76" s="65">
        <f t="shared" si="26"/>
        <v>-1.0005244865636225</v>
      </c>
      <c r="P76" s="65">
        <f t="shared" si="27"/>
        <v>63.78238377135669</v>
      </c>
      <c r="Q76" s="65">
        <f t="shared" si="28"/>
        <v>-0.8289508206041999</v>
      </c>
      <c r="R76" s="65">
        <f t="shared" si="29"/>
        <v>73.34263235259317</v>
      </c>
      <c r="S76" s="65">
        <f t="shared" si="30"/>
        <v>1.4751120335266334</v>
      </c>
      <c r="T76" s="66">
        <f t="shared" si="31"/>
        <v>89.54278627749048</v>
      </c>
    </row>
    <row r="77" spans="2:20" ht="12">
      <c r="B77" s="60">
        <f t="shared" si="32"/>
        <v>1.1600000000000006</v>
      </c>
      <c r="C77" s="75">
        <f t="shared" si="33"/>
        <v>-1.6358051415011419</v>
      </c>
      <c r="D77" s="65">
        <f t="shared" si="15"/>
        <v>3.4764514481876008</v>
      </c>
      <c r="E77" s="65">
        <f t="shared" si="16"/>
        <v>-24.019083553498117</v>
      </c>
      <c r="F77" s="65">
        <f t="shared" si="17"/>
        <v>35.41905678795713</v>
      </c>
      <c r="G77" s="65">
        <f t="shared" si="19"/>
        <v>-3.6489054191440884</v>
      </c>
      <c r="H77" s="65">
        <f t="shared" si="18"/>
        <v>30.248265944505878</v>
      </c>
      <c r="I77" s="65">
        <f t="shared" si="20"/>
        <v>-2.3606810965531047</v>
      </c>
      <c r="J77" s="65">
        <f t="shared" si="21"/>
        <v>37.65663100692201</v>
      </c>
      <c r="K77" s="65">
        <f t="shared" si="22"/>
        <v>1.0721861077675752</v>
      </c>
      <c r="L77" s="65">
        <f t="shared" si="23"/>
        <v>41.99504673434408</v>
      </c>
      <c r="M77" s="65">
        <f t="shared" si="24"/>
        <v>1.0178966386205046</v>
      </c>
      <c r="N77" s="65">
        <f t="shared" si="25"/>
        <v>52.73769492109263</v>
      </c>
      <c r="O77" s="65">
        <f t="shared" si="26"/>
        <v>-1.176712933078308</v>
      </c>
      <c r="P77" s="65">
        <f t="shared" si="27"/>
        <v>65.19123936454328</v>
      </c>
      <c r="Q77" s="65">
        <f t="shared" si="28"/>
        <v>-1.4338229581568216</v>
      </c>
      <c r="R77" s="65">
        <f t="shared" si="29"/>
        <v>78.10196750184292</v>
      </c>
      <c r="S77" s="65">
        <f t="shared" si="30"/>
        <v>10.947915110378807</v>
      </c>
      <c r="T77" s="66">
        <f t="shared" si="31"/>
        <v>106.95291458039621</v>
      </c>
    </row>
    <row r="78" spans="2:20" ht="12">
      <c r="B78" s="60">
        <f t="shared" si="32"/>
        <v>1.1800000000000006</v>
      </c>
      <c r="C78" s="75">
        <f t="shared" si="33"/>
        <v>-1.9144754523690402</v>
      </c>
      <c r="D78" s="65">
        <f t="shared" si="15"/>
        <v>4.281570369085159</v>
      </c>
      <c r="E78" s="65">
        <f t="shared" si="16"/>
        <v>-186.05065182980167</v>
      </c>
      <c r="F78" s="65">
        <f t="shared" si="17"/>
        <v>53.199325623984606</v>
      </c>
      <c r="G78" s="65">
        <f t="shared" si="19"/>
        <v>-2.116616292756867</v>
      </c>
      <c r="H78" s="65">
        <f t="shared" si="18"/>
        <v>25.525937205980597</v>
      </c>
      <c r="I78" s="65">
        <f t="shared" si="20"/>
        <v>-1.8817004646069118</v>
      </c>
      <c r="J78" s="65">
        <f t="shared" si="21"/>
        <v>35.68732189275777</v>
      </c>
      <c r="K78" s="65">
        <f t="shared" si="22"/>
        <v>1.0011232359015423</v>
      </c>
      <c r="L78" s="65">
        <f t="shared" si="23"/>
        <v>41.39943437434404</v>
      </c>
      <c r="M78" s="65">
        <f t="shared" si="24"/>
        <v>1.1357901673075765</v>
      </c>
      <c r="N78" s="65">
        <f t="shared" si="25"/>
        <v>53.68957885847718</v>
      </c>
      <c r="O78" s="65">
        <f t="shared" si="26"/>
        <v>-1.8061293389105952</v>
      </c>
      <c r="P78" s="65">
        <f t="shared" si="27"/>
        <v>68.91280502119032</v>
      </c>
      <c r="Q78" s="65">
        <f t="shared" si="28"/>
        <v>-10.616381938732097</v>
      </c>
      <c r="R78" s="65">
        <f t="shared" si="29"/>
        <v>95.491587525971</v>
      </c>
      <c r="S78" s="65">
        <f t="shared" si="30"/>
        <v>-2.3248592400988404</v>
      </c>
      <c r="T78" s="66">
        <f t="shared" si="31"/>
        <v>93.49421942560957</v>
      </c>
    </row>
    <row r="79" spans="2:20" ht="12">
      <c r="B79" s="60">
        <f t="shared" si="32"/>
        <v>1.2000000000000006</v>
      </c>
      <c r="C79" s="75">
        <f t="shared" si="33"/>
        <v>-2.2656365058184567</v>
      </c>
      <c r="D79" s="65">
        <f t="shared" si="15"/>
        <v>5.254361499211218</v>
      </c>
      <c r="E79" s="65">
        <f t="shared" si="16"/>
        <v>38.98982000587138</v>
      </c>
      <c r="F79" s="65">
        <f t="shared" si="17"/>
        <v>39.62617888015948</v>
      </c>
      <c r="G79" s="65">
        <f t="shared" si="19"/>
        <v>-1.600895848650235</v>
      </c>
      <c r="H79" s="65">
        <f t="shared" si="18"/>
        <v>23.109448435578727</v>
      </c>
      <c r="I79" s="65">
        <f t="shared" si="20"/>
        <v>-1.6847569044862813</v>
      </c>
      <c r="J79" s="65">
        <f t="shared" si="21"/>
        <v>34.727347043631084</v>
      </c>
      <c r="K79" s="65">
        <f t="shared" si="22"/>
        <v>1.0262181278492617</v>
      </c>
      <c r="L79" s="65">
        <f t="shared" si="23"/>
        <v>41.61446198689465</v>
      </c>
      <c r="M79" s="65">
        <f t="shared" si="24"/>
        <v>1.4368711709433113</v>
      </c>
      <c r="N79" s="65">
        <f t="shared" si="25"/>
        <v>55.73196642460998</v>
      </c>
      <c r="O79" s="65">
        <f t="shared" si="26"/>
        <v>-4.550608114612884</v>
      </c>
      <c r="P79" s="65">
        <f t="shared" si="27"/>
        <v>76.93921634159041</v>
      </c>
      <c r="Q79" s="65">
        <f t="shared" si="28"/>
        <v>2.261637615648167</v>
      </c>
      <c r="R79" s="65">
        <f t="shared" si="29"/>
        <v>82.06051723726212</v>
      </c>
      <c r="S79" s="65">
        <f t="shared" si="30"/>
        <v>-1.2754447151429802</v>
      </c>
      <c r="T79" s="66">
        <f t="shared" si="31"/>
        <v>88.27951893410385</v>
      </c>
    </row>
    <row r="80" spans="2:20" ht="12">
      <c r="B80" s="60">
        <f t="shared" si="32"/>
        <v>1.2200000000000006</v>
      </c>
      <c r="C80" s="75">
        <f t="shared" si="33"/>
        <v>-2.721580821126589</v>
      </c>
      <c r="D80" s="65">
        <f t="shared" si="15"/>
        <v>6.429958445215118</v>
      </c>
      <c r="E80" s="65">
        <f t="shared" si="16"/>
        <v>19.110173777900364</v>
      </c>
      <c r="F80" s="65">
        <f t="shared" si="17"/>
        <v>33.433943742929124</v>
      </c>
      <c r="G80" s="65">
        <f t="shared" si="19"/>
        <v>-1.3502823416523388</v>
      </c>
      <c r="H80" s="65">
        <f t="shared" si="18"/>
        <v>21.639279851056553</v>
      </c>
      <c r="I80" s="65">
        <f t="shared" si="20"/>
        <v>-1.6059761367899363</v>
      </c>
      <c r="J80" s="65">
        <f t="shared" si="21"/>
        <v>34.311530888539366</v>
      </c>
      <c r="K80" s="65">
        <f t="shared" si="22"/>
        <v>1.1190245126323957</v>
      </c>
      <c r="L80" s="65">
        <f t="shared" si="23"/>
        <v>42.36641273366538</v>
      </c>
      <c r="M80" s="65">
        <f t="shared" si="24"/>
        <v>2.097813550149252</v>
      </c>
      <c r="N80" s="65">
        <f t="shared" si="25"/>
        <v>59.01894136453283</v>
      </c>
      <c r="O80" s="65">
        <f t="shared" si="26"/>
        <v>10.330268711366228</v>
      </c>
      <c r="P80" s="65">
        <f t="shared" si="27"/>
        <v>84.06005990350977</v>
      </c>
      <c r="Q80" s="65">
        <f t="shared" si="28"/>
        <v>1.172700308550466</v>
      </c>
      <c r="R80" s="65">
        <f t="shared" si="29"/>
        <v>76.35579772424263</v>
      </c>
      <c r="S80" s="65">
        <f t="shared" si="30"/>
        <v>-1.038024719179528</v>
      </c>
      <c r="T80" s="66">
        <f t="shared" si="31"/>
        <v>86.49044008064443</v>
      </c>
    </row>
    <row r="81" spans="2:20" ht="12">
      <c r="B81" s="60">
        <f t="shared" si="32"/>
        <v>1.2400000000000007</v>
      </c>
      <c r="C81" s="75">
        <f t="shared" si="33"/>
        <v>-3.3371355956522937</v>
      </c>
      <c r="D81" s="65">
        <f t="shared" si="15"/>
        <v>7.856832600249444</v>
      </c>
      <c r="E81" s="65">
        <f t="shared" si="16"/>
        <v>13.266874847848177</v>
      </c>
      <c r="F81" s="65">
        <f t="shared" si="17"/>
        <v>30.266140278566173</v>
      </c>
      <c r="G81" s="65">
        <f t="shared" si="19"/>
        <v>-1.2080010054436674</v>
      </c>
      <c r="H81" s="65">
        <f t="shared" si="18"/>
        <v>20.679554742356686</v>
      </c>
      <c r="I81" s="65">
        <f t="shared" si="20"/>
        <v>-1.592527914880091</v>
      </c>
      <c r="J81" s="65">
        <f t="shared" si="21"/>
        <v>34.23851749992699</v>
      </c>
      <c r="K81" s="65">
        <f t="shared" si="22"/>
        <v>1.283264545046419</v>
      </c>
      <c r="L81" s="65">
        <f t="shared" si="23"/>
        <v>43.55588430038475</v>
      </c>
      <c r="M81" s="65">
        <f t="shared" si="24"/>
        <v>3.9872349956470727</v>
      </c>
      <c r="N81" s="65">
        <f t="shared" si="25"/>
        <v>64.59703635094026</v>
      </c>
      <c r="O81" s="65">
        <f t="shared" si="26"/>
        <v>2.6995160962064677</v>
      </c>
      <c r="P81" s="65">
        <f t="shared" si="27"/>
        <v>72.40354619213777</v>
      </c>
      <c r="Q81" s="65">
        <f t="shared" si="28"/>
        <v>0.886823162426806</v>
      </c>
      <c r="R81" s="65">
        <f t="shared" si="29"/>
        <v>73.92879756468875</v>
      </c>
      <c r="S81" s="65">
        <f t="shared" si="30"/>
        <v>-1.0033426379548176</v>
      </c>
      <c r="T81" s="66">
        <f t="shared" si="31"/>
        <v>86.1952715332208</v>
      </c>
    </row>
    <row r="82" spans="2:20" ht="12">
      <c r="B82" s="60">
        <f t="shared" si="32"/>
        <v>1.2600000000000007</v>
      </c>
      <c r="C82" s="75">
        <f t="shared" si="33"/>
        <v>-4.213472831866413</v>
      </c>
      <c r="D82" s="65">
        <f t="shared" si="15"/>
        <v>9.608581624962696</v>
      </c>
      <c r="E82" s="65">
        <f t="shared" si="16"/>
        <v>10.486594906867175</v>
      </c>
      <c r="F82" s="65">
        <f t="shared" si="17"/>
        <v>28.225909883795744</v>
      </c>
      <c r="G82" s="65">
        <f t="shared" si="19"/>
        <v>-1.1208838299408763</v>
      </c>
      <c r="H82" s="65">
        <f t="shared" si="18"/>
        <v>20.035414120579375</v>
      </c>
      <c r="I82" s="65">
        <f t="shared" si="20"/>
        <v>-1.6233819253508177</v>
      </c>
      <c r="J82" s="65">
        <f t="shared" si="21"/>
        <v>34.40512893305999</v>
      </c>
      <c r="K82" s="65">
        <f t="shared" si="22"/>
        <v>1.5465100744284985</v>
      </c>
      <c r="L82" s="65">
        <f t="shared" si="23"/>
        <v>45.1765558117667</v>
      </c>
      <c r="M82" s="65">
        <f t="shared" si="24"/>
        <v>29.01834575423391</v>
      </c>
      <c r="N82" s="65">
        <f t="shared" si="25"/>
        <v>81.83705124449473</v>
      </c>
      <c r="O82" s="65">
        <f t="shared" si="26"/>
        <v>1.6897947691456985</v>
      </c>
      <c r="P82" s="65">
        <f t="shared" si="27"/>
        <v>68.33450738059578</v>
      </c>
      <c r="Q82" s="65">
        <f t="shared" si="28"/>
        <v>0.781976407880636</v>
      </c>
      <c r="R82" s="65">
        <f t="shared" si="29"/>
        <v>72.83593007445313</v>
      </c>
      <c r="S82" s="65">
        <f t="shared" si="30"/>
        <v>-1.085197918560904</v>
      </c>
      <c r="T82" s="66">
        <f t="shared" si="31"/>
        <v>86.87646520621752</v>
      </c>
    </row>
    <row r="83" spans="2:20" ht="12">
      <c r="B83" s="60">
        <f t="shared" si="32"/>
        <v>1.2800000000000007</v>
      </c>
      <c r="C83" s="75">
        <f t="shared" si="33"/>
        <v>-5.560197783163751</v>
      </c>
      <c r="D83" s="65">
        <f t="shared" si="15"/>
        <v>11.810376932082336</v>
      </c>
      <c r="E83" s="65">
        <f t="shared" si="16"/>
        <v>8.869764589792016</v>
      </c>
      <c r="F83" s="65">
        <f t="shared" si="17"/>
        <v>26.77406044702881</v>
      </c>
      <c r="G83" s="65">
        <f aca="true" t="shared" si="34" ref="G83:G114">(E$10^2-B83^2)*(F$10^2-B83^2)/(1/E$10^2-B83^2)/(1/F$10^2-B83^2)</f>
        <v>-1.0659433292731575</v>
      </c>
      <c r="H83" s="65">
        <f t="shared" si="18"/>
        <v>19.603436905847932</v>
      </c>
      <c r="I83" s="65">
        <f aca="true" t="shared" si="35" ref="I83:I114">G$13^2*B83*(G$10^2-$B83^2)*(H$10^2-$B83^2)/(1/G$10^2-$B83^2)/(1/H$10^2-$B83^2)</f>
        <v>-1.689836017898753</v>
      </c>
      <c r="J83" s="65">
        <f aca="true" t="shared" si="36" ref="J83:J114">-20*LOG(1/SQRT(1+G$12^2*I83^2))</f>
        <v>34.753484620911465</v>
      </c>
      <c r="K83" s="65">
        <f aca="true" t="shared" si="37" ref="K83:K114">(I$10^2-$B83^2)*(J$10^2-$B83^2)*(K$10^2-$B83^2)/(1/I$10^2-$B83^2)/(1/J$10^2-$B83^2)/(1/K$10^2-$B83^2)</f>
        <v>1.9765978320258268</v>
      </c>
      <c r="L83" s="65">
        <f aca="true" t="shared" si="38" ref="L83:L114">-20*LOG(1/SQRT(1+I$12^2*K83^2))</f>
        <v>47.30781589403832</v>
      </c>
      <c r="M83" s="65">
        <f aca="true" t="shared" si="39" ref="M83:M114">L$13^2*$B83*(L$10^2-$B83^2)*(M$10^2-$B83^2)*(N$10^2-$B83^2)/(1/L$10^2-$B83^2)/(1/M$10^2-$B83^2)/(1/N$10^2-$B83^2)</f>
        <v>-6.113711806398511</v>
      </c>
      <c r="N83" s="65">
        <f aca="true" t="shared" si="40" ref="N83:N114">-20*LOG(1/SQRT(1+L$12^2*M83^2))</f>
        <v>68.30969809066141</v>
      </c>
      <c r="O83" s="65">
        <f aca="true" t="shared" si="41" ref="O83:O114">(O$10^2-$B83^2)*(P$10^2-$B83^2)*(Q$10^2-$B83^2)*(R$10^2-$B83^2)/(1/O$10^2-$B83^2)/(1/P$10^2-$B83^2)/(1/Q$10^2-$B83^2)/(1/R$10^2-$B83^2)</f>
        <v>1.3155423553972962</v>
      </c>
      <c r="P83" s="65">
        <f aca="true" t="shared" si="42" ref="P83:P114">-20*LOG(1/SQRT(1+O$12^2*O83^2))</f>
        <v>66.1599252720037</v>
      </c>
      <c r="Q83" s="65">
        <f aca="true" t="shared" si="43" ref="Q83:Q114">S$13^2*$B83*(S$10^2-$B83^2)*(T$10^2-$B83^2)*(U$10^2-$B83^2)*(V$10^2-$B83^2)/(1/S$10^2-$B83^2)/(1/T$10^2-$B83^2)/(1/U$10^2-$B83^2)/(1/V$10^2-$B83^2)</f>
        <v>0.7538289169554531</v>
      </c>
      <c r="R83" s="65">
        <f aca="true" t="shared" si="44" ref="R83:R114">-20*LOG(1/SQRT(1+S$12^2*Q83^2))</f>
        <v>72.51751293887024</v>
      </c>
      <c r="S83" s="65">
        <f aca="true" t="shared" si="45" ref="S83:S114">(W$10^2-$B83^2)*(X$10^2-$B83^2)*(Y$10^2-$B83^2)*(Z$10^2-$B83^2)*(AA$10^2-$B83^2)/(1/W$10^2-$B83^2)/(1/X$10^2-$B83^2)/(1/Y$10^2-$B83^2)/(1/Z$10^2-$B83^2)/(1/AA$10^2-$B83^2)</f>
        <v>-1.2931062509236133</v>
      </c>
      <c r="T83" s="66">
        <f aca="true" t="shared" si="46" ref="T83:T114">-20*LOG(1/SQRT(1+W$12^2*S83^2))</f>
        <v>88.39897038373273</v>
      </c>
    </row>
    <row r="84" spans="2:20" ht="12">
      <c r="B84" s="60">
        <f t="shared" si="32"/>
        <v>1.3000000000000007</v>
      </c>
      <c r="C84" s="75">
        <f t="shared" si="33"/>
        <v>-7.893787699667797</v>
      </c>
      <c r="D84" s="65">
        <f t="shared" si="15"/>
        <v>14.707603136861158</v>
      </c>
      <c r="E84" s="65">
        <f aca="true" t="shared" si="47" ref="E84:E147">$D$13^2*B84*($D$10^2-B84^2)/(1/$D$10^2-B84^2)</f>
        <v>7.818470646108384</v>
      </c>
      <c r="F84" s="65">
        <f t="shared" si="17"/>
        <v>25.680873793574737</v>
      </c>
      <c r="G84" s="65">
        <f t="shared" si="34"/>
        <v>-1.0316413835351093</v>
      </c>
      <c r="H84" s="65">
        <f t="shared" si="18"/>
        <v>19.322545277619604</v>
      </c>
      <c r="I84" s="65">
        <f t="shared" si="35"/>
        <v>-1.7892574815769675</v>
      </c>
      <c r="J84" s="65">
        <f t="shared" si="36"/>
        <v>35.24989315317026</v>
      </c>
      <c r="K84" s="65">
        <f t="shared" si="37"/>
        <v>2.747573941347512</v>
      </c>
      <c r="L84" s="65">
        <f t="shared" si="38"/>
        <v>50.16839842886916</v>
      </c>
      <c r="M84" s="65">
        <f t="shared" si="39"/>
        <v>-2.9492106748882194</v>
      </c>
      <c r="N84" s="65">
        <f t="shared" si="40"/>
        <v>61.97771689370281</v>
      </c>
      <c r="O84" s="65">
        <f t="shared" si="41"/>
        <v>1.1374396487467622</v>
      </c>
      <c r="P84" s="65">
        <f t="shared" si="42"/>
        <v>64.89639617732169</v>
      </c>
      <c r="Q84" s="65">
        <f t="shared" si="43"/>
        <v>0.7735697478058619</v>
      </c>
      <c r="R84" s="65">
        <f t="shared" si="44"/>
        <v>72.7420466131105</v>
      </c>
      <c r="S84" s="65">
        <f t="shared" si="45"/>
        <v>-1.7190082212558029</v>
      </c>
      <c r="T84" s="66">
        <f t="shared" si="46"/>
        <v>90.87184523342815</v>
      </c>
    </row>
    <row r="85" spans="2:20" ht="12">
      <c r="B85" s="60">
        <f t="shared" si="32"/>
        <v>1.3200000000000007</v>
      </c>
      <c r="C85" s="75">
        <f t="shared" si="33"/>
        <v>-12.923399679575132</v>
      </c>
      <c r="D85" s="65">
        <f aca="true" t="shared" si="48" ref="D85:D148">-20*LOG(1/SQRT(1+$C$12^2*C85^2))</f>
        <v>18.896346284101778</v>
      </c>
      <c r="E85" s="65">
        <f t="shared" si="47"/>
        <v>7.084589725331569</v>
      </c>
      <c r="F85" s="65">
        <f aca="true" t="shared" si="49" ref="F85:F148">-20*LOG(1/SQRT(1+$D$12^2*E85^2))</f>
        <v>24.827289340473534</v>
      </c>
      <c r="G85" s="65">
        <f t="shared" si="34"/>
        <v>-1.0115702539284974</v>
      </c>
      <c r="H85" s="65">
        <f aca="true" t="shared" si="50" ref="H85:H148">-20*LOG(1/SQRT(1+$E$12^2*G85^2))</f>
        <v>19.153925035044367</v>
      </c>
      <c r="I85" s="65">
        <f t="shared" si="35"/>
        <v>-1.9228656641316535</v>
      </c>
      <c r="J85" s="65">
        <f t="shared" si="36"/>
        <v>35.87524128113472</v>
      </c>
      <c r="K85" s="65">
        <f t="shared" si="37"/>
        <v>4.4410774041839325</v>
      </c>
      <c r="L85" s="65">
        <f t="shared" si="38"/>
        <v>54.33915171878012</v>
      </c>
      <c r="M85" s="65">
        <f t="shared" si="39"/>
        <v>-2.0381926523477834</v>
      </c>
      <c r="N85" s="65">
        <f t="shared" si="40"/>
        <v>58.76850859490915</v>
      </c>
      <c r="O85" s="65">
        <f t="shared" si="41"/>
        <v>1.0476709631921783</v>
      </c>
      <c r="P85" s="65">
        <f t="shared" si="42"/>
        <v>64.18232732037745</v>
      </c>
      <c r="Q85" s="65">
        <f t="shared" si="43"/>
        <v>0.835010044364798</v>
      </c>
      <c r="R85" s="65">
        <f t="shared" si="44"/>
        <v>73.40589102675138</v>
      </c>
      <c r="S85" s="65">
        <f t="shared" si="45"/>
        <v>-2.7059582745599706</v>
      </c>
      <c r="T85" s="66">
        <f t="shared" si="46"/>
        <v>94.81270806794907</v>
      </c>
    </row>
    <row r="86" spans="2:20" ht="12">
      <c r="B86" s="60">
        <f t="shared" si="32"/>
        <v>1.3400000000000007</v>
      </c>
      <c r="C86" s="75">
        <f t="shared" si="33"/>
        <v>-31.695823338419835</v>
      </c>
      <c r="D86" s="65">
        <f t="shared" si="48"/>
        <v>26.64191263132469</v>
      </c>
      <c r="E86" s="65">
        <f t="shared" si="47"/>
        <v>6.546633806424069</v>
      </c>
      <c r="F86" s="65">
        <f t="shared" si="49"/>
        <v>24.143800653747014</v>
      </c>
      <c r="G86" s="65">
        <f t="shared" si="34"/>
        <v>-1.0019046926690616</v>
      </c>
      <c r="H86" s="65">
        <f t="shared" si="50"/>
        <v>19.071555214306144</v>
      </c>
      <c r="I86" s="65">
        <f t="shared" si="35"/>
        <v>-2.0951385577616044</v>
      </c>
      <c r="J86" s="65">
        <f t="shared" si="36"/>
        <v>36.62034034066873</v>
      </c>
      <c r="K86" s="65">
        <f t="shared" si="37"/>
        <v>10.823990630310389</v>
      </c>
      <c r="L86" s="65">
        <f t="shared" si="38"/>
        <v>62.0771197204797</v>
      </c>
      <c r="M86" s="65">
        <f t="shared" si="39"/>
        <v>-1.6168928000440472</v>
      </c>
      <c r="N86" s="65">
        <f t="shared" si="40"/>
        <v>56.757231901924676</v>
      </c>
      <c r="O86" s="65">
        <f t="shared" si="41"/>
        <v>1.0076572626126667</v>
      </c>
      <c r="P86" s="65">
        <f t="shared" si="42"/>
        <v>63.84408609524921</v>
      </c>
      <c r="Q86" s="65">
        <f t="shared" si="43"/>
        <v>0.9444497520121695</v>
      </c>
      <c r="R86" s="65">
        <f t="shared" si="44"/>
        <v>74.47563412843189</v>
      </c>
      <c r="S86" s="65">
        <f t="shared" si="45"/>
        <v>-6.510909411371046</v>
      </c>
      <c r="T86" s="66">
        <f t="shared" si="46"/>
        <v>102.43911921338105</v>
      </c>
    </row>
    <row r="87" spans="2:20" ht="12">
      <c r="B87" s="60">
        <f t="shared" si="32"/>
        <v>1.3600000000000008</v>
      </c>
      <c r="C87" s="75">
        <f t="shared" si="33"/>
        <v>89.71739929548461</v>
      </c>
      <c r="D87" s="65">
        <f t="shared" si="48"/>
        <v>35.67116197926359</v>
      </c>
      <c r="E87" s="65">
        <f t="shared" si="47"/>
        <v>6.138102738741789</v>
      </c>
      <c r="F87" s="65">
        <f t="shared" si="49"/>
        <v>23.586422741536435</v>
      </c>
      <c r="G87" s="65">
        <f t="shared" si="34"/>
        <v>-1.0002373204756543</v>
      </c>
      <c r="H87" s="65">
        <f t="shared" si="50"/>
        <v>19.0572675435218</v>
      </c>
      <c r="I87" s="65">
        <f t="shared" si="35"/>
        <v>-2.3141596388686136</v>
      </c>
      <c r="J87" s="65">
        <f t="shared" si="36"/>
        <v>37.4837811075172</v>
      </c>
      <c r="K87" s="65">
        <f t="shared" si="37"/>
        <v>-30.604707954973446</v>
      </c>
      <c r="L87" s="65">
        <f t="shared" si="38"/>
        <v>71.10513400439548</v>
      </c>
      <c r="M87" s="65">
        <f t="shared" si="39"/>
        <v>-1.3816345465080977</v>
      </c>
      <c r="N87" s="65">
        <f t="shared" si="40"/>
        <v>55.39147442193806</v>
      </c>
      <c r="O87" s="65">
        <f t="shared" si="41"/>
        <v>1.0009500985471667</v>
      </c>
      <c r="P87" s="65">
        <f t="shared" si="42"/>
        <v>63.786077864955715</v>
      </c>
      <c r="Q87" s="65">
        <f t="shared" si="43"/>
        <v>1.1223641984314028</v>
      </c>
      <c r="R87" s="65">
        <f t="shared" si="44"/>
        <v>75.97473304432498</v>
      </c>
      <c r="S87" s="65">
        <f t="shared" si="45"/>
        <v>18.368651468326693</v>
      </c>
      <c r="T87" s="66">
        <f t="shared" si="46"/>
        <v>111.4478316315922</v>
      </c>
    </row>
    <row r="88" spans="2:20" ht="12">
      <c r="B88" s="60">
        <f t="shared" si="32"/>
        <v>1.3800000000000008</v>
      </c>
      <c r="C88" s="75">
        <f t="shared" si="33"/>
        <v>19.605157352702296</v>
      </c>
      <c r="D88" s="65">
        <f t="shared" si="48"/>
        <v>22.48443751051905</v>
      </c>
      <c r="E88" s="65">
        <f t="shared" si="47"/>
        <v>5.819535848799998</v>
      </c>
      <c r="F88" s="65">
        <f t="shared" si="49"/>
        <v>23.125645108018457</v>
      </c>
      <c r="G88" s="65">
        <f t="shared" si="34"/>
        <v>-1.0049940960740111</v>
      </c>
      <c r="H88" s="65">
        <f t="shared" si="50"/>
        <v>19.097967053468047</v>
      </c>
      <c r="I88" s="65">
        <f t="shared" si="35"/>
        <v>-2.5928623678974607</v>
      </c>
      <c r="J88" s="65">
        <f t="shared" si="36"/>
        <v>38.47134640827151</v>
      </c>
      <c r="K88" s="65">
        <f t="shared" si="37"/>
        <v>-6.708583783186709</v>
      </c>
      <c r="L88" s="65">
        <f t="shared" si="38"/>
        <v>57.92199284399055</v>
      </c>
      <c r="M88" s="65">
        <f t="shared" si="39"/>
        <v>-1.2372257305250165</v>
      </c>
      <c r="N88" s="65">
        <f t="shared" si="40"/>
        <v>54.4325927144401</v>
      </c>
      <c r="O88" s="65">
        <f t="shared" si="41"/>
        <v>1.0202342626560994</v>
      </c>
      <c r="P88" s="65">
        <f t="shared" si="42"/>
        <v>63.95182735178793</v>
      </c>
      <c r="Q88" s="65">
        <f t="shared" si="43"/>
        <v>1.4168811613981274</v>
      </c>
      <c r="R88" s="65">
        <f t="shared" si="44"/>
        <v>77.99872542483175</v>
      </c>
      <c r="S88" s="65">
        <f t="shared" si="45"/>
        <v>4.052016789253488</v>
      </c>
      <c r="T88" s="66">
        <f t="shared" si="46"/>
        <v>98.31971087913388</v>
      </c>
    </row>
    <row r="89" spans="2:20" ht="12">
      <c r="B89" s="60">
        <f t="shared" si="32"/>
        <v>1.4000000000000008</v>
      </c>
      <c r="C89" s="75">
        <f t="shared" si="33"/>
        <v>11.325732640547379</v>
      </c>
      <c r="D89" s="65">
        <f t="shared" si="48"/>
        <v>17.76701620660964</v>
      </c>
      <c r="E89" s="65">
        <f t="shared" si="47"/>
        <v>5.566036862640199</v>
      </c>
      <c r="F89" s="65">
        <f t="shared" si="49"/>
        <v>22.74076923592897</v>
      </c>
      <c r="G89" s="65">
        <f t="shared" si="34"/>
        <v>-1.0151188979063817</v>
      </c>
      <c r="H89" s="65">
        <f t="shared" si="50"/>
        <v>19.183973970550305</v>
      </c>
      <c r="I89" s="65">
        <f t="shared" si="35"/>
        <v>-2.9515890385847996</v>
      </c>
      <c r="J89" s="65">
        <f t="shared" si="36"/>
        <v>39.59673391090776</v>
      </c>
      <c r="K89" s="65">
        <f t="shared" si="37"/>
        <v>-3.9009477542736946</v>
      </c>
      <c r="L89" s="65">
        <f t="shared" si="38"/>
        <v>53.21279227726897</v>
      </c>
      <c r="M89" s="65">
        <f t="shared" si="39"/>
        <v>-1.1443764100590237</v>
      </c>
      <c r="N89" s="65">
        <f t="shared" si="40"/>
        <v>53.7549944238844</v>
      </c>
      <c r="O89" s="65">
        <f t="shared" si="41"/>
        <v>1.0628647547849803</v>
      </c>
      <c r="P89" s="65">
        <f t="shared" si="42"/>
        <v>64.30738924289662</v>
      </c>
      <c r="Q89" s="65">
        <f t="shared" si="43"/>
        <v>1.9516842603484252</v>
      </c>
      <c r="R89" s="65">
        <f t="shared" si="44"/>
        <v>80.78024806570531</v>
      </c>
      <c r="S89" s="65">
        <f t="shared" si="45"/>
        <v>2.388052926506368</v>
      </c>
      <c r="T89" s="66">
        <f t="shared" si="46"/>
        <v>93.72716511408541</v>
      </c>
    </row>
    <row r="90" spans="2:20" ht="12">
      <c r="B90" s="60">
        <f t="shared" si="32"/>
        <v>1.4200000000000008</v>
      </c>
      <c r="C90" s="75">
        <f t="shared" si="33"/>
        <v>8.114277155206587</v>
      </c>
      <c r="D90" s="65">
        <f t="shared" si="48"/>
        <v>14.93900889196063</v>
      </c>
      <c r="E90" s="65">
        <f t="shared" si="47"/>
        <v>5.361122051605986</v>
      </c>
      <c r="F90" s="65">
        <f t="shared" si="49"/>
        <v>22.416761205327653</v>
      </c>
      <c r="G90" s="65">
        <f t="shared" si="34"/>
        <v>-1.0298932591950984</v>
      </c>
      <c r="H90" s="65">
        <f t="shared" si="50"/>
        <v>19.307986950381313</v>
      </c>
      <c r="I90" s="65">
        <f t="shared" si="35"/>
        <v>-3.423090437236919</v>
      </c>
      <c r="J90" s="65">
        <f t="shared" si="36"/>
        <v>40.88386135706956</v>
      </c>
      <c r="K90" s="65">
        <f t="shared" si="37"/>
        <v>-2.8212132386779465</v>
      </c>
      <c r="L90" s="65">
        <f t="shared" si="38"/>
        <v>50.39812676345815</v>
      </c>
      <c r="M90" s="65">
        <f t="shared" si="39"/>
        <v>-1.0840067454965574</v>
      </c>
      <c r="N90" s="65">
        <f t="shared" si="40"/>
        <v>53.28425827706302</v>
      </c>
      <c r="O90" s="65">
        <f t="shared" si="41"/>
        <v>1.129236767219402</v>
      </c>
      <c r="P90" s="65">
        <f t="shared" si="42"/>
        <v>64.83352914349511</v>
      </c>
      <c r="Q90" s="65">
        <f t="shared" si="43"/>
        <v>3.1467445664301947</v>
      </c>
      <c r="R90" s="65">
        <f t="shared" si="44"/>
        <v>84.92928666852954</v>
      </c>
      <c r="S90" s="65">
        <f t="shared" si="45"/>
        <v>1.7610344184342646</v>
      </c>
      <c r="T90" s="66">
        <f t="shared" si="46"/>
        <v>91.08164304051974</v>
      </c>
    </row>
    <row r="91" spans="2:20" ht="12">
      <c r="B91" s="60">
        <f t="shared" si="32"/>
        <v>1.4400000000000008</v>
      </c>
      <c r="C91" s="75">
        <f t="shared" si="33"/>
        <v>6.408343244845201</v>
      </c>
      <c r="D91" s="65">
        <f t="shared" si="48"/>
        <v>12.972148155867949</v>
      </c>
      <c r="E91" s="65">
        <f t="shared" si="47"/>
        <v>5.193443660479434</v>
      </c>
      <c r="F91" s="65">
        <f t="shared" si="49"/>
        <v>22.142388985081688</v>
      </c>
      <c r="G91" s="65">
        <f t="shared" si="34"/>
        <v>-1.0488284952250377</v>
      </c>
      <c r="H91" s="65">
        <f t="shared" si="50"/>
        <v>19.46440941560356</v>
      </c>
      <c r="I91" s="65">
        <f t="shared" si="35"/>
        <v>-4.062727578612588</v>
      </c>
      <c r="J91" s="65">
        <f t="shared" si="36"/>
        <v>42.37174514851742</v>
      </c>
      <c r="K91" s="65">
        <f t="shared" si="37"/>
        <v>-2.2545059047603337</v>
      </c>
      <c r="L91" s="65">
        <f t="shared" si="38"/>
        <v>48.45045846756485</v>
      </c>
      <c r="M91" s="65">
        <f t="shared" si="39"/>
        <v>-1.045808927555609</v>
      </c>
      <c r="N91" s="65">
        <f t="shared" si="40"/>
        <v>52.97266699660086</v>
      </c>
      <c r="O91" s="65">
        <f t="shared" si="41"/>
        <v>1.2223897869079863</v>
      </c>
      <c r="P91" s="65">
        <f t="shared" si="42"/>
        <v>65.52202298737971</v>
      </c>
      <c r="Q91" s="65">
        <f t="shared" si="43"/>
        <v>7.859582524851414</v>
      </c>
      <c r="R91" s="65">
        <f t="shared" si="44"/>
        <v>92.8800464047576</v>
      </c>
      <c r="S91" s="65">
        <f t="shared" si="45"/>
        <v>1.4425584904864506</v>
      </c>
      <c r="T91" s="66">
        <f t="shared" si="46"/>
        <v>89.34895478515953</v>
      </c>
    </row>
    <row r="92" spans="2:20" ht="12">
      <c r="B92" s="60">
        <f>B91+0.02</f>
        <v>1.4600000000000009</v>
      </c>
      <c r="C92" s="75">
        <f t="shared" si="33"/>
        <v>5.350536751901912</v>
      </c>
      <c r="D92" s="65">
        <f t="shared" si="48"/>
        <v>11.499332160753804</v>
      </c>
      <c r="E92" s="65">
        <f t="shared" si="47"/>
        <v>5.054934082374114</v>
      </c>
      <c r="F92" s="65">
        <f t="shared" si="49"/>
        <v>21.90906333305742</v>
      </c>
      <c r="G92" s="65">
        <f t="shared" si="34"/>
        <v>-1.071598750344306</v>
      </c>
      <c r="H92" s="65">
        <f t="shared" si="50"/>
        <v>19.648897619014292</v>
      </c>
      <c r="I92" s="65">
        <f t="shared" si="35"/>
        <v>-4.971177207857164</v>
      </c>
      <c r="J92" s="65">
        <f t="shared" si="36"/>
        <v>44.12449246359735</v>
      </c>
      <c r="K92" s="65">
        <f t="shared" si="37"/>
        <v>-1.908528064985993</v>
      </c>
      <c r="L92" s="65">
        <f t="shared" si="38"/>
        <v>47.00342647424353</v>
      </c>
      <c r="M92" s="65">
        <f t="shared" si="39"/>
        <v>-1.023795299613058</v>
      </c>
      <c r="N92" s="65">
        <f t="shared" si="40"/>
        <v>52.78788367756965</v>
      </c>
      <c r="O92" s="65">
        <f t="shared" si="41"/>
        <v>1.3484194691562872</v>
      </c>
      <c r="P92" s="65">
        <f t="shared" si="42"/>
        <v>66.37432880533788</v>
      </c>
      <c r="Q92" s="65">
        <f t="shared" si="43"/>
        <v>-18.017458767568304</v>
      </c>
      <c r="R92" s="65">
        <f t="shared" si="44"/>
        <v>100.08592757301294</v>
      </c>
      <c r="S92" s="65">
        <f t="shared" si="45"/>
        <v>1.2577122063707764</v>
      </c>
      <c r="T92" s="66">
        <f t="shared" si="46"/>
        <v>88.15791167909786</v>
      </c>
    </row>
    <row r="93" spans="2:20" ht="12">
      <c r="B93" s="60">
        <f>B92+0.02</f>
        <v>1.4800000000000009</v>
      </c>
      <c r="C93" s="75">
        <f t="shared" si="33"/>
        <v>4.630634067791484</v>
      </c>
      <c r="D93" s="65">
        <f t="shared" si="48"/>
        <v>10.346035566589478</v>
      </c>
      <c r="E93" s="65">
        <f t="shared" si="47"/>
        <v>4.939700498944918</v>
      </c>
      <c r="F93" s="65">
        <f t="shared" si="49"/>
        <v>21.710086312232463</v>
      </c>
      <c r="G93" s="65">
        <f t="shared" si="34"/>
        <v>-1.0979982728603574</v>
      </c>
      <c r="H93" s="65">
        <f t="shared" si="50"/>
        <v>19.858049210519198</v>
      </c>
      <c r="I93" s="65">
        <f t="shared" si="35"/>
        <v>-6.351821023829844</v>
      </c>
      <c r="J93" s="65">
        <f t="shared" si="36"/>
        <v>46.25320751654676</v>
      </c>
      <c r="K93" s="65">
        <f t="shared" si="37"/>
        <v>-1.6775788235522855</v>
      </c>
      <c r="L93" s="65">
        <f t="shared" si="38"/>
        <v>45.88313964803539</v>
      </c>
      <c r="M93" s="65">
        <f t="shared" si="39"/>
        <v>-1.014317796734753</v>
      </c>
      <c r="N93" s="65">
        <f t="shared" si="40"/>
        <v>52.707102389944495</v>
      </c>
      <c r="O93" s="65">
        <f t="shared" si="41"/>
        <v>1.5177975848907381</v>
      </c>
      <c r="P93" s="65">
        <f t="shared" si="42"/>
        <v>67.40210545420862</v>
      </c>
      <c r="Q93" s="65">
        <f t="shared" si="43"/>
        <v>-4.390317807638893</v>
      </c>
      <c r="R93" s="65">
        <f t="shared" si="44"/>
        <v>87.82197602689088</v>
      </c>
      <c r="S93" s="65">
        <f t="shared" si="45"/>
        <v>1.143522527463262</v>
      </c>
      <c r="T93" s="66">
        <f t="shared" si="46"/>
        <v>87.33118065639084</v>
      </c>
    </row>
    <row r="94" spans="2:20" ht="12">
      <c r="B94" s="60">
        <f>B93+0.02</f>
        <v>1.5000000000000009</v>
      </c>
      <c r="C94" s="75">
        <f t="shared" si="33"/>
        <v>4.109149470331276</v>
      </c>
      <c r="D94" s="65">
        <f t="shared" si="48"/>
        <v>9.41518585437246</v>
      </c>
      <c r="E94" s="65">
        <f t="shared" si="47"/>
        <v>4.843338286244874</v>
      </c>
      <c r="F94" s="65">
        <f t="shared" si="49"/>
        <v>21.540147114395793</v>
      </c>
      <c r="G94" s="65">
        <f t="shared" si="34"/>
        <v>-1.1279136427984362</v>
      </c>
      <c r="H94" s="65">
        <f t="shared" si="50"/>
        <v>20.08918371707594</v>
      </c>
      <c r="I94" s="65">
        <f t="shared" si="35"/>
        <v>-8.685442156601043</v>
      </c>
      <c r="J94" s="65">
        <f t="shared" si="36"/>
        <v>48.971033242609536</v>
      </c>
      <c r="K94" s="65">
        <f t="shared" si="37"/>
        <v>-1.514171070699002</v>
      </c>
      <c r="L94" s="65">
        <f t="shared" si="38"/>
        <v>44.993005323616835</v>
      </c>
      <c r="M94" s="65">
        <f t="shared" si="39"/>
        <v>-1.015096873680947</v>
      </c>
      <c r="N94" s="65">
        <f t="shared" si="40"/>
        <v>52.71377124924829</v>
      </c>
      <c r="O94" s="65">
        <f t="shared" si="41"/>
        <v>1.7482406180708827</v>
      </c>
      <c r="P94" s="65">
        <f t="shared" si="42"/>
        <v>68.62985223636637</v>
      </c>
      <c r="Q94" s="65">
        <f t="shared" si="43"/>
        <v>-2.5783823325241966</v>
      </c>
      <c r="R94" s="65">
        <f t="shared" si="44"/>
        <v>83.19900318935865</v>
      </c>
      <c r="S94" s="65">
        <f t="shared" si="45"/>
        <v>1.0719555878148597</v>
      </c>
      <c r="T94" s="66">
        <f t="shared" si="46"/>
        <v>86.7698220139556</v>
      </c>
    </row>
    <row r="95" spans="2:20" ht="12">
      <c r="B95" s="60">
        <f>B94+0.1</f>
        <v>1.600000000000001</v>
      </c>
      <c r="C95" s="75">
        <f t="shared" si="33"/>
        <v>2.7796134276742603</v>
      </c>
      <c r="D95" s="65">
        <f t="shared" si="48"/>
        <v>6.572201515833047</v>
      </c>
      <c r="E95" s="65">
        <f t="shared" si="47"/>
        <v>4.549615784815769</v>
      </c>
      <c r="F95" s="65">
        <f t="shared" si="49"/>
        <v>21.000803897609345</v>
      </c>
      <c r="G95" s="65">
        <f t="shared" si="34"/>
        <v>-1.3309061227673733</v>
      </c>
      <c r="H95" s="65">
        <f t="shared" si="50"/>
        <v>21.514609748333633</v>
      </c>
      <c r="I95" s="65">
        <f t="shared" si="35"/>
        <v>13.80547770716829</v>
      </c>
      <c r="J95" s="65">
        <f t="shared" si="36"/>
        <v>52.996190121248176</v>
      </c>
      <c r="K95" s="65">
        <f t="shared" si="37"/>
        <v>-1.133178528577713</v>
      </c>
      <c r="L95" s="65">
        <f t="shared" si="38"/>
        <v>42.47558121990993</v>
      </c>
      <c r="M95" s="65">
        <f t="shared" si="39"/>
        <v>-1.1401779006123278</v>
      </c>
      <c r="N95" s="65">
        <f t="shared" si="40"/>
        <v>53.72306900507408</v>
      </c>
      <c r="O95" s="65">
        <f t="shared" si="41"/>
        <v>7.753369147477012</v>
      </c>
      <c r="P95" s="65">
        <f t="shared" si="42"/>
        <v>81.56763678084971</v>
      </c>
      <c r="Q95" s="65">
        <f t="shared" si="43"/>
        <v>-1.015709006168815</v>
      </c>
      <c r="R95" s="65">
        <f t="shared" si="44"/>
        <v>75.10744303543466</v>
      </c>
      <c r="S95" s="65">
        <f t="shared" si="45"/>
        <v>1.0272937485769702</v>
      </c>
      <c r="T95" s="66">
        <f t="shared" si="46"/>
        <v>86.40017907114174</v>
      </c>
    </row>
    <row r="96" spans="2:20" ht="12">
      <c r="B96" s="60">
        <f aca="true" t="shared" si="51" ref="B96:B129">B95+0.1</f>
        <v>1.700000000000001</v>
      </c>
      <c r="C96" s="75">
        <f t="shared" si="33"/>
        <v>2.222926418008137</v>
      </c>
      <c r="D96" s="65">
        <f t="shared" si="48"/>
        <v>5.139020047805901</v>
      </c>
      <c r="E96" s="65">
        <f t="shared" si="47"/>
        <v>4.436128286641461</v>
      </c>
      <c r="F96" s="65">
        <f t="shared" si="49"/>
        <v>20.783178327836147</v>
      </c>
      <c r="G96" s="65">
        <f t="shared" si="34"/>
        <v>-1.6394678929118665</v>
      </c>
      <c r="H96" s="65">
        <f t="shared" si="50"/>
        <v>23.31525811220269</v>
      </c>
      <c r="I96" s="65">
        <f t="shared" si="35"/>
        <v>4.538918758822504</v>
      </c>
      <c r="J96" s="65">
        <f t="shared" si="36"/>
        <v>43.334389282236074</v>
      </c>
      <c r="K96" s="65">
        <f t="shared" si="37"/>
        <v>-1.0200316755327574</v>
      </c>
      <c r="L96" s="65">
        <f t="shared" si="38"/>
        <v>41.56194515535654</v>
      </c>
      <c r="M96" s="65">
        <f t="shared" si="39"/>
        <v>-1.4786258077039116</v>
      </c>
      <c r="N96" s="65">
        <f t="shared" si="40"/>
        <v>55.98077479359979</v>
      </c>
      <c r="O96" s="65">
        <f t="shared" si="41"/>
        <v>-3.9056905724804643</v>
      </c>
      <c r="P96" s="65">
        <f t="shared" si="42"/>
        <v>75.61178430320801</v>
      </c>
      <c r="Q96" s="65">
        <f t="shared" si="43"/>
        <v>-0.7884864995524226</v>
      </c>
      <c r="R96" s="65">
        <f t="shared" si="44"/>
        <v>72.90794229263766</v>
      </c>
      <c r="S96" s="65">
        <f t="shared" si="45"/>
        <v>1.3258940039160116</v>
      </c>
      <c r="T96" s="66">
        <f t="shared" si="46"/>
        <v>88.61646229337849</v>
      </c>
    </row>
    <row r="97" spans="2:20" ht="12">
      <c r="B97" s="60">
        <f t="shared" si="51"/>
        <v>1.8000000000000012</v>
      </c>
      <c r="C97" s="75">
        <f t="shared" si="33"/>
        <v>1.9182702200905066</v>
      </c>
      <c r="D97" s="65">
        <f t="shared" si="48"/>
        <v>4.292360532296836</v>
      </c>
      <c r="E97" s="65">
        <f t="shared" si="47"/>
        <v>4.415425049257523</v>
      </c>
      <c r="F97" s="65">
        <f t="shared" si="49"/>
        <v>20.742887582422355</v>
      </c>
      <c r="G97" s="65">
        <f t="shared" si="34"/>
        <v>-2.107200812376112</v>
      </c>
      <c r="H97" s="65">
        <f t="shared" si="50"/>
        <v>25.487321984321568</v>
      </c>
      <c r="I97" s="65">
        <f t="shared" si="35"/>
        <v>2.995147778929909</v>
      </c>
      <c r="J97" s="65">
        <f t="shared" si="36"/>
        <v>39.723967476186125</v>
      </c>
      <c r="K97" s="65">
        <f t="shared" si="37"/>
        <v>-1.0009591074320336</v>
      </c>
      <c r="L97" s="65">
        <f t="shared" si="38"/>
        <v>41.39801035851927</v>
      </c>
      <c r="M97" s="65">
        <f t="shared" si="39"/>
        <v>-2.2268038106417456</v>
      </c>
      <c r="N97" s="65">
        <f t="shared" si="40"/>
        <v>59.53724214328018</v>
      </c>
      <c r="O97" s="65">
        <f t="shared" si="41"/>
        <v>-1.8192653210997431</v>
      </c>
      <c r="P97" s="65">
        <f t="shared" si="42"/>
        <v>68.97574888636734</v>
      </c>
      <c r="Q97" s="65">
        <f t="shared" si="43"/>
        <v>-0.7554174373747611</v>
      </c>
      <c r="R97" s="65">
        <f t="shared" si="44"/>
        <v>72.53579718694448</v>
      </c>
      <c r="S97" s="65">
        <f t="shared" si="45"/>
        <v>2.2960284631297543</v>
      </c>
      <c r="T97" s="66">
        <f t="shared" si="46"/>
        <v>93.38583150863805</v>
      </c>
    </row>
    <row r="98" spans="2:20" ht="12">
      <c r="B98" s="60">
        <f t="shared" si="51"/>
        <v>1.9000000000000012</v>
      </c>
      <c r="C98" s="75">
        <f t="shared" si="33"/>
        <v>1.72684987641631</v>
      </c>
      <c r="D98" s="65">
        <f t="shared" si="48"/>
        <v>3.741900644803903</v>
      </c>
      <c r="E98" s="65">
        <f t="shared" si="47"/>
        <v>4.448835005517953</v>
      </c>
      <c r="F98" s="65">
        <f t="shared" si="49"/>
        <v>20.80781551868732</v>
      </c>
      <c r="G98" s="65">
        <f t="shared" si="34"/>
        <v>-2.859351201834328</v>
      </c>
      <c r="H98" s="65">
        <f t="shared" si="50"/>
        <v>28.13294099332846</v>
      </c>
      <c r="I98" s="65">
        <f t="shared" si="35"/>
        <v>2.38194280037179</v>
      </c>
      <c r="J98" s="65">
        <f t="shared" si="36"/>
        <v>37.73449788350401</v>
      </c>
      <c r="K98" s="65">
        <f t="shared" si="37"/>
        <v>-1.031963812708488</v>
      </c>
      <c r="L98" s="65">
        <f t="shared" si="38"/>
        <v>41.662954388052015</v>
      </c>
      <c r="M98" s="65">
        <f t="shared" si="39"/>
        <v>-4.399206827783062</v>
      </c>
      <c r="N98" s="65">
        <f t="shared" si="40"/>
        <v>65.45108704777115</v>
      </c>
      <c r="O98" s="65">
        <f t="shared" si="41"/>
        <v>-1.3237398107766818</v>
      </c>
      <c r="P98" s="65">
        <f t="shared" si="42"/>
        <v>66.21388115855474</v>
      </c>
      <c r="Q98" s="65">
        <f t="shared" si="43"/>
        <v>-0.8098639083880675</v>
      </c>
      <c r="R98" s="65">
        <f t="shared" si="44"/>
        <v>73.14029794707034</v>
      </c>
      <c r="S98" s="65">
        <f t="shared" si="45"/>
        <v>9.30309779142858</v>
      </c>
      <c r="T98" s="66">
        <f t="shared" si="46"/>
        <v>105.5388378785263</v>
      </c>
    </row>
    <row r="99" spans="2:20" ht="12">
      <c r="B99" s="60">
        <f t="shared" si="51"/>
        <v>2.0000000000000013</v>
      </c>
      <c r="C99" s="75">
        <f t="shared" si="33"/>
        <v>1.5959126643664705</v>
      </c>
      <c r="D99" s="65">
        <f t="shared" si="48"/>
        <v>3.359626140578502</v>
      </c>
      <c r="E99" s="65">
        <f t="shared" si="47"/>
        <v>4.516608002262668</v>
      </c>
      <c r="F99" s="65">
        <f t="shared" si="49"/>
        <v>20.93806338734463</v>
      </c>
      <c r="G99" s="65">
        <f t="shared" si="34"/>
        <v>-4.225717171825537</v>
      </c>
      <c r="H99" s="65">
        <f t="shared" si="50"/>
        <v>31.521978887780065</v>
      </c>
      <c r="I99" s="65">
        <f t="shared" si="35"/>
        <v>2.0653680912210564</v>
      </c>
      <c r="J99" s="65">
        <f t="shared" si="36"/>
        <v>36.49606207352068</v>
      </c>
      <c r="K99" s="65">
        <f t="shared" si="37"/>
        <v>-1.0986822921836066</v>
      </c>
      <c r="L99" s="65">
        <f t="shared" si="38"/>
        <v>42.20707264406571</v>
      </c>
      <c r="M99" s="65">
        <f t="shared" si="39"/>
        <v>-39.99321566283874</v>
      </c>
      <c r="N99" s="65">
        <f t="shared" si="40"/>
        <v>84.62332471198226</v>
      </c>
      <c r="O99" s="65">
        <f t="shared" si="41"/>
        <v>-1.1260940596040467</v>
      </c>
      <c r="P99" s="65">
        <f t="shared" si="42"/>
        <v>64.8093222999931</v>
      </c>
      <c r="Q99" s="65">
        <f t="shared" si="43"/>
        <v>-0.9402036826225183</v>
      </c>
      <c r="R99" s="65">
        <f t="shared" si="44"/>
        <v>74.43649595001078</v>
      </c>
      <c r="S99" s="65">
        <f t="shared" si="45"/>
        <v>-5.345181643506847</v>
      </c>
      <c r="T99" s="66">
        <f t="shared" si="46"/>
        <v>100.72553552120726</v>
      </c>
    </row>
    <row r="100" spans="2:20" ht="12">
      <c r="B100" s="60">
        <f t="shared" si="51"/>
        <v>2.1000000000000014</v>
      </c>
      <c r="C100" s="75">
        <f t="shared" si="33"/>
        <v>1.5010273405877372</v>
      </c>
      <c r="D100" s="65">
        <f t="shared" si="48"/>
        <v>3.080977695281769</v>
      </c>
      <c r="E100" s="65">
        <f t="shared" si="47"/>
        <v>4.607597675674176</v>
      </c>
      <c r="F100" s="65">
        <f t="shared" si="49"/>
        <v>21.109937779767627</v>
      </c>
      <c r="G100" s="65">
        <f t="shared" si="34"/>
        <v>-7.404491581131524</v>
      </c>
      <c r="H100" s="65">
        <f t="shared" si="50"/>
        <v>36.39181201220682</v>
      </c>
      <c r="I100" s="65">
        <f t="shared" si="35"/>
        <v>1.8804348946700276</v>
      </c>
      <c r="J100" s="65">
        <f t="shared" si="36"/>
        <v>35.681479661778404</v>
      </c>
      <c r="K100" s="65">
        <f t="shared" si="37"/>
        <v>-1.1972580119316507</v>
      </c>
      <c r="L100" s="65">
        <f t="shared" si="38"/>
        <v>42.953343934531716</v>
      </c>
      <c r="M100" s="65">
        <f t="shared" si="39"/>
        <v>6.537191475071714</v>
      </c>
      <c r="N100" s="65">
        <f t="shared" si="40"/>
        <v>68.89142286980106</v>
      </c>
      <c r="O100" s="65">
        <f t="shared" si="41"/>
        <v>-1.0378495173172624</v>
      </c>
      <c r="P100" s="65">
        <f t="shared" si="42"/>
        <v>64.10051695836951</v>
      </c>
      <c r="Q100" s="65">
        <f t="shared" si="43"/>
        <v>-1.173627471697882</v>
      </c>
      <c r="R100" s="65">
        <f t="shared" si="44"/>
        <v>76.36266226983227</v>
      </c>
      <c r="S100" s="65">
        <f t="shared" si="45"/>
        <v>-2.3144973209205233</v>
      </c>
      <c r="T100" s="66">
        <f t="shared" si="46"/>
        <v>93.45541980550922</v>
      </c>
    </row>
    <row r="101" spans="2:20" ht="12">
      <c r="B101" s="60">
        <f t="shared" si="51"/>
        <v>2.2000000000000015</v>
      </c>
      <c r="C101" s="75">
        <f t="shared" si="33"/>
        <v>1.429331525404301</v>
      </c>
      <c r="D101" s="65">
        <f t="shared" si="48"/>
        <v>2.870191084138799</v>
      </c>
      <c r="E101" s="65">
        <f t="shared" si="47"/>
        <v>4.715032242205458</v>
      </c>
      <c r="F101" s="65">
        <f t="shared" si="49"/>
        <v>21.308624524528344</v>
      </c>
      <c r="G101" s="65">
        <f t="shared" si="34"/>
        <v>-22.677595956943822</v>
      </c>
      <c r="H101" s="65">
        <f t="shared" si="50"/>
        <v>46.112956791552584</v>
      </c>
      <c r="I101" s="65">
        <f t="shared" si="35"/>
        <v>1.7652737395688753</v>
      </c>
      <c r="J101" s="65">
        <f t="shared" si="36"/>
        <v>35.13271299969122</v>
      </c>
      <c r="K101" s="65">
        <f t="shared" si="37"/>
        <v>-1.3292458439170691</v>
      </c>
      <c r="L101" s="65">
        <f t="shared" si="38"/>
        <v>43.861653593364984</v>
      </c>
      <c r="M101" s="65">
        <f t="shared" si="39"/>
        <v>3.2661009703655353</v>
      </c>
      <c r="N101" s="65">
        <f t="shared" si="40"/>
        <v>62.86419257465276</v>
      </c>
      <c r="O101" s="65">
        <f t="shared" si="41"/>
        <v>-1.0039031239193479</v>
      </c>
      <c r="P101" s="65">
        <f t="shared" si="42"/>
        <v>63.81166543420796</v>
      </c>
      <c r="Q101" s="65">
        <f t="shared" si="43"/>
        <v>-1.5958874706352477</v>
      </c>
      <c r="R101" s="65">
        <f t="shared" si="44"/>
        <v>79.03210219124665</v>
      </c>
      <c r="S101" s="65">
        <f t="shared" si="45"/>
        <v>-1.5999908602250827</v>
      </c>
      <c r="T101" s="66">
        <f t="shared" si="46"/>
        <v>90.24863619542279</v>
      </c>
    </row>
    <row r="102" spans="2:20" ht="12">
      <c r="B102" s="60">
        <f t="shared" si="51"/>
        <v>2.3000000000000016</v>
      </c>
      <c r="C102" s="75">
        <f t="shared" si="33"/>
        <v>1.3734118618938382</v>
      </c>
      <c r="D102" s="65">
        <f t="shared" si="48"/>
        <v>2.7060029405732706</v>
      </c>
      <c r="E102" s="65">
        <f t="shared" si="47"/>
        <v>4.8345572490362905</v>
      </c>
      <c r="F102" s="65">
        <f t="shared" si="49"/>
        <v>21.524495946070424</v>
      </c>
      <c r="G102" s="65">
        <f t="shared" si="34"/>
        <v>26.82746854929656</v>
      </c>
      <c r="H102" s="65">
        <f t="shared" si="50"/>
        <v>47.572580074188835</v>
      </c>
      <c r="I102" s="65">
        <f t="shared" si="35"/>
        <v>1.69150055054387</v>
      </c>
      <c r="J102" s="65">
        <f t="shared" si="36"/>
        <v>34.76203337875356</v>
      </c>
      <c r="K102" s="65">
        <f t="shared" si="37"/>
        <v>-1.5004151796282246</v>
      </c>
      <c r="L102" s="65">
        <f t="shared" si="38"/>
        <v>44.91373795365898</v>
      </c>
      <c r="M102" s="65">
        <f t="shared" si="39"/>
        <v>2.2924584300382187</v>
      </c>
      <c r="N102" s="65">
        <f t="shared" si="40"/>
        <v>59.78963213793416</v>
      </c>
      <c r="O102" s="65">
        <f t="shared" si="41"/>
        <v>-1.0027858858684386</v>
      </c>
      <c r="P102" s="65">
        <f t="shared" si="42"/>
        <v>63.80199357840371</v>
      </c>
      <c r="Q102" s="65">
        <f t="shared" si="43"/>
        <v>-2.4800904973015623</v>
      </c>
      <c r="R102" s="65">
        <f t="shared" si="44"/>
        <v>82.8614074240282</v>
      </c>
      <c r="S102" s="65">
        <f t="shared" si="45"/>
        <v>-1.2989658258163104</v>
      </c>
      <c r="T102" s="66">
        <f t="shared" si="46"/>
        <v>88.43824067094681</v>
      </c>
    </row>
    <row r="103" spans="2:20" ht="12">
      <c r="B103" s="60">
        <f t="shared" si="51"/>
        <v>2.4000000000000017</v>
      </c>
      <c r="C103" s="75">
        <f t="shared" si="33"/>
        <v>1.3286969129309638</v>
      </c>
      <c r="D103" s="65">
        <f t="shared" si="48"/>
        <v>2.575049790761123</v>
      </c>
      <c r="E103" s="65">
        <f t="shared" si="47"/>
        <v>4.963243267740202</v>
      </c>
      <c r="F103" s="65">
        <f t="shared" si="49"/>
        <v>21.75110794346392</v>
      </c>
      <c r="G103" s="65">
        <f t="shared" si="34"/>
        <v>9.080439472488212</v>
      </c>
      <c r="H103" s="65">
        <f t="shared" si="50"/>
        <v>38.163710491023544</v>
      </c>
      <c r="I103" s="65">
        <f t="shared" si="35"/>
        <v>1.6442789192474294</v>
      </c>
      <c r="J103" s="65">
        <f t="shared" si="36"/>
        <v>34.5161848077661</v>
      </c>
      <c r="K103" s="65">
        <f t="shared" si="37"/>
        <v>-1.7213208494376175</v>
      </c>
      <c r="L103" s="65">
        <f t="shared" si="38"/>
        <v>46.10671190211684</v>
      </c>
      <c r="M103" s="65">
        <f t="shared" si="39"/>
        <v>1.8331968798330698</v>
      </c>
      <c r="N103" s="65">
        <f t="shared" si="40"/>
        <v>57.847787511887915</v>
      </c>
      <c r="O103" s="65">
        <f t="shared" si="41"/>
        <v>-1.0248521061855869</v>
      </c>
      <c r="P103" s="65">
        <f t="shared" si="42"/>
        <v>63.99105320744843</v>
      </c>
      <c r="Q103" s="65">
        <f t="shared" si="43"/>
        <v>-5.2367867675603055</v>
      </c>
      <c r="R103" s="65">
        <f t="shared" si="44"/>
        <v>89.3533546519714</v>
      </c>
      <c r="S103" s="65">
        <f t="shared" si="45"/>
        <v>-1.1455275776537446</v>
      </c>
      <c r="T103" s="66">
        <f t="shared" si="46"/>
        <v>87.3463971420906</v>
      </c>
    </row>
    <row r="104" spans="2:20" ht="12">
      <c r="B104" s="60">
        <f t="shared" si="51"/>
        <v>2.5000000000000018</v>
      </c>
      <c r="C104" s="75">
        <f t="shared" si="33"/>
        <v>1.2922159144646281</v>
      </c>
      <c r="D104" s="65">
        <f t="shared" si="48"/>
        <v>2.4685477314919333</v>
      </c>
      <c r="E104" s="65">
        <f t="shared" si="47"/>
        <v>5.099045592110424</v>
      </c>
      <c r="F104" s="65">
        <f t="shared" si="49"/>
        <v>21.984049230192795</v>
      </c>
      <c r="G104" s="65">
        <f t="shared" si="34"/>
        <v>5.699392996609063</v>
      </c>
      <c r="H104" s="65">
        <f t="shared" si="50"/>
        <v>34.11916481159285</v>
      </c>
      <c r="I104" s="65">
        <f t="shared" si="35"/>
        <v>1.6151056609478638</v>
      </c>
      <c r="J104" s="65">
        <f t="shared" si="36"/>
        <v>34.36074977741455</v>
      </c>
      <c r="K104" s="65">
        <f t="shared" si="37"/>
        <v>-2.009478391720852</v>
      </c>
      <c r="L104" s="65">
        <f t="shared" si="38"/>
        <v>47.45111379034792</v>
      </c>
      <c r="M104" s="65">
        <f t="shared" si="39"/>
        <v>1.5707795611805622</v>
      </c>
      <c r="N104" s="65">
        <f t="shared" si="40"/>
        <v>56.50591273772929</v>
      </c>
      <c r="O104" s="65">
        <f t="shared" si="41"/>
        <v>-1.065592123138295</v>
      </c>
      <c r="P104" s="65">
        <f t="shared" si="42"/>
        <v>64.32964914862131</v>
      </c>
      <c r="Q104" s="65">
        <f t="shared" si="43"/>
        <v>184.6531373936501</v>
      </c>
      <c r="R104" s="65">
        <f t="shared" si="44"/>
        <v>120.29919065604106</v>
      </c>
      <c r="S104" s="65">
        <f t="shared" si="45"/>
        <v>-1.0624347460281172</v>
      </c>
      <c r="T104" s="66">
        <f t="shared" si="46"/>
        <v>86.69233147435348</v>
      </c>
    </row>
    <row r="105" spans="2:20" ht="12">
      <c r="B105" s="60">
        <f t="shared" si="51"/>
        <v>2.600000000000002</v>
      </c>
      <c r="C105" s="75">
        <f t="shared" si="33"/>
        <v>1.2619556351516859</v>
      </c>
      <c r="D105" s="65">
        <f t="shared" si="48"/>
        <v>2.3805052283451817</v>
      </c>
      <c r="E105" s="65">
        <f t="shared" si="47"/>
        <v>5.240492636909508</v>
      </c>
      <c r="F105" s="65">
        <f t="shared" si="49"/>
        <v>22.22024874510144</v>
      </c>
      <c r="G105" s="65">
        <f t="shared" si="34"/>
        <v>4.270428850703958</v>
      </c>
      <c r="H105" s="65">
        <f t="shared" si="50"/>
        <v>31.613336450767463</v>
      </c>
      <c r="I105" s="65">
        <f t="shared" si="35"/>
        <v>1.5987602057432218</v>
      </c>
      <c r="J105" s="65">
        <f t="shared" si="36"/>
        <v>34.27243028858763</v>
      </c>
      <c r="K105" s="65">
        <f t="shared" si="37"/>
        <v>-2.3941321974623353</v>
      </c>
      <c r="L105" s="65">
        <f t="shared" si="38"/>
        <v>48.972386444918754</v>
      </c>
      <c r="M105" s="65">
        <f t="shared" si="39"/>
        <v>1.404277698712872</v>
      </c>
      <c r="N105" s="65">
        <f t="shared" si="40"/>
        <v>55.53267032157038</v>
      </c>
      <c r="O105" s="65">
        <f t="shared" si="41"/>
        <v>-1.1231439621710062</v>
      </c>
      <c r="P105" s="65">
        <f t="shared" si="42"/>
        <v>64.78653749315492</v>
      </c>
      <c r="Q105" s="65">
        <f t="shared" si="43"/>
        <v>5.438503528987513</v>
      </c>
      <c r="R105" s="65">
        <f t="shared" si="44"/>
        <v>89.6816451335734</v>
      </c>
      <c r="S105" s="65">
        <f t="shared" si="45"/>
        <v>-1.019231167365318</v>
      </c>
      <c r="T105" s="66">
        <f t="shared" si="46"/>
        <v>86.33174007759783</v>
      </c>
    </row>
    <row r="106" spans="2:20" ht="12">
      <c r="B106" s="60">
        <f t="shared" si="51"/>
        <v>2.700000000000002</v>
      </c>
      <c r="C106" s="75">
        <f t="shared" si="33"/>
        <v>1.236504128955088</v>
      </c>
      <c r="D106" s="65">
        <f t="shared" si="48"/>
        <v>2.3067063921478934</v>
      </c>
      <c r="E106" s="65">
        <f t="shared" si="47"/>
        <v>5.386497509093514</v>
      </c>
      <c r="F106" s="65">
        <f t="shared" si="49"/>
        <v>22.457542572786096</v>
      </c>
      <c r="G106" s="65">
        <f t="shared" si="34"/>
        <v>3.4836072211923534</v>
      </c>
      <c r="H106" s="65">
        <f t="shared" si="50"/>
        <v>29.84599592304352</v>
      </c>
      <c r="I106" s="65">
        <f t="shared" si="35"/>
        <v>1.5918611816146426</v>
      </c>
      <c r="J106" s="65">
        <f t="shared" si="36"/>
        <v>34.234881644975864</v>
      </c>
      <c r="K106" s="65">
        <f t="shared" si="37"/>
        <v>-2.9265783265568377</v>
      </c>
      <c r="L106" s="65">
        <f t="shared" si="38"/>
        <v>50.716608739202115</v>
      </c>
      <c r="M106" s="65">
        <f t="shared" si="39"/>
        <v>1.2916244915374764</v>
      </c>
      <c r="N106" s="65">
        <f t="shared" si="40"/>
        <v>54.80633798403109</v>
      </c>
      <c r="O106" s="65">
        <f t="shared" si="41"/>
        <v>-1.1972681275955996</v>
      </c>
      <c r="P106" s="65">
        <f t="shared" si="42"/>
        <v>65.34165721146833</v>
      </c>
      <c r="Q106" s="65">
        <f t="shared" si="43"/>
        <v>2.9068005375067374</v>
      </c>
      <c r="R106" s="65">
        <f t="shared" si="44"/>
        <v>84.24036148826303</v>
      </c>
      <c r="S106" s="65">
        <f t="shared" si="45"/>
        <v>-1.0016613086659676</v>
      </c>
      <c r="T106" s="66">
        <f t="shared" si="46"/>
        <v>86.1807041364226</v>
      </c>
    </row>
    <row r="107" spans="2:20" ht="12">
      <c r="B107" s="60">
        <f t="shared" si="51"/>
        <v>2.800000000000002</v>
      </c>
      <c r="C107" s="75">
        <f t="shared" si="33"/>
        <v>1.2148424253297898</v>
      </c>
      <c r="D107" s="65">
        <f t="shared" si="48"/>
        <v>2.2441052217336845</v>
      </c>
      <c r="E107" s="65">
        <f t="shared" si="47"/>
        <v>5.536239436902871</v>
      </c>
      <c r="F107" s="65">
        <f t="shared" si="49"/>
        <v>22.69439434106087</v>
      </c>
      <c r="G107" s="65">
        <f t="shared" si="34"/>
        <v>2.98661854642354</v>
      </c>
      <c r="H107" s="65">
        <f t="shared" si="50"/>
        <v>28.51062928134986</v>
      </c>
      <c r="I107" s="65">
        <f t="shared" si="35"/>
        <v>1.5921225157020442</v>
      </c>
      <c r="J107" s="65">
        <f t="shared" si="36"/>
        <v>34.23630694316054</v>
      </c>
      <c r="K107" s="65">
        <f t="shared" si="37"/>
        <v>-3.704546765775965</v>
      </c>
      <c r="L107" s="65">
        <f t="shared" si="38"/>
        <v>52.76409348968443</v>
      </c>
      <c r="M107" s="65">
        <f t="shared" si="39"/>
        <v>1.2121846313715297</v>
      </c>
      <c r="N107" s="65">
        <f t="shared" si="40"/>
        <v>54.254989969703125</v>
      </c>
      <c r="O107" s="65">
        <f t="shared" si="41"/>
        <v>-1.2889338416195792</v>
      </c>
      <c r="P107" s="65">
        <f t="shared" si="42"/>
        <v>65.9824411400058</v>
      </c>
      <c r="Q107" s="65">
        <f t="shared" si="43"/>
        <v>2.0558875133066685</v>
      </c>
      <c r="R107" s="65">
        <f t="shared" si="44"/>
        <v>81.23204384409365</v>
      </c>
      <c r="S107" s="65">
        <f t="shared" si="45"/>
        <v>-1.0023199055220013</v>
      </c>
      <c r="T107" s="66">
        <f t="shared" si="46"/>
        <v>86.18641327157734</v>
      </c>
    </row>
    <row r="108" spans="2:20" ht="12">
      <c r="B108" s="60">
        <f t="shared" si="51"/>
        <v>2.900000000000002</v>
      </c>
      <c r="C108" s="75">
        <f t="shared" si="33"/>
        <v>1.1962171378385758</v>
      </c>
      <c r="D108" s="65">
        <f t="shared" si="48"/>
        <v>2.1904502637600216</v>
      </c>
      <c r="E108" s="65">
        <f t="shared" si="47"/>
        <v>5.689086583889167</v>
      </c>
      <c r="F108" s="65">
        <f t="shared" si="49"/>
        <v>22.929709753773857</v>
      </c>
      <c r="G108" s="65">
        <f t="shared" si="34"/>
        <v>2.6449362545376083</v>
      </c>
      <c r="H108" s="65">
        <f t="shared" si="50"/>
        <v>27.45702121703441</v>
      </c>
      <c r="I108" s="65">
        <f t="shared" si="35"/>
        <v>1.5979433124569802</v>
      </c>
      <c r="J108" s="65">
        <f t="shared" si="36"/>
        <v>34.267992723018935</v>
      </c>
      <c r="K108" s="65">
        <f t="shared" si="37"/>
        <v>-4.938884472677892</v>
      </c>
      <c r="L108" s="65">
        <f t="shared" si="38"/>
        <v>55.261959155945064</v>
      </c>
      <c r="M108" s="65">
        <f t="shared" si="39"/>
        <v>1.154657576460004</v>
      </c>
      <c r="N108" s="65">
        <f t="shared" si="40"/>
        <v>53.832680356085945</v>
      </c>
      <c r="O108" s="65">
        <f t="shared" si="41"/>
        <v>-1.4002173376670268</v>
      </c>
      <c r="P108" s="65">
        <f t="shared" si="42"/>
        <v>66.70173746031037</v>
      </c>
      <c r="Q108" s="65">
        <f t="shared" si="43"/>
        <v>1.6337027121183558</v>
      </c>
      <c r="R108" s="65">
        <f t="shared" si="44"/>
        <v>79.23551748756853</v>
      </c>
      <c r="S108" s="65">
        <f t="shared" si="45"/>
        <v>-1.017130697463003</v>
      </c>
      <c r="T108" s="66">
        <f t="shared" si="46"/>
        <v>86.3138213996825</v>
      </c>
    </row>
    <row r="109" spans="2:20" ht="12">
      <c r="B109" s="60">
        <f t="shared" si="51"/>
        <v>3.000000000000002</v>
      </c>
      <c r="C109" s="75">
        <f t="shared" si="33"/>
        <v>1.1800595592375247</v>
      </c>
      <c r="D109" s="65">
        <f t="shared" si="48"/>
        <v>2.144044067261922</v>
      </c>
      <c r="E109" s="65">
        <f t="shared" si="47"/>
        <v>5.844544310855453</v>
      </c>
      <c r="F109" s="65">
        <f t="shared" si="49"/>
        <v>23.162710685896144</v>
      </c>
      <c r="G109" s="65">
        <f t="shared" si="34"/>
        <v>2.3960749266750385</v>
      </c>
      <c r="H109" s="65">
        <f t="shared" si="50"/>
        <v>26.600428923312066</v>
      </c>
      <c r="I109" s="65">
        <f t="shared" si="35"/>
        <v>1.6081690440593255</v>
      </c>
      <c r="J109" s="65">
        <f t="shared" si="36"/>
        <v>34.323378707497604</v>
      </c>
      <c r="K109" s="65">
        <f t="shared" si="37"/>
        <v>-7.182328080914239</v>
      </c>
      <c r="L109" s="65">
        <f t="shared" si="38"/>
        <v>58.514679776268814</v>
      </c>
      <c r="M109" s="65">
        <f t="shared" si="39"/>
        <v>1.1123402410955772</v>
      </c>
      <c r="N109" s="65">
        <f t="shared" si="40"/>
        <v>53.50837053665511</v>
      </c>
      <c r="O109" s="65">
        <f t="shared" si="41"/>
        <v>-1.5344110086066776</v>
      </c>
      <c r="P109" s="65">
        <f t="shared" si="42"/>
        <v>67.49666240183433</v>
      </c>
      <c r="Q109" s="65">
        <f t="shared" si="43"/>
        <v>1.3842013770779567</v>
      </c>
      <c r="R109" s="65">
        <f t="shared" si="44"/>
        <v>77.79604244677101</v>
      </c>
      <c r="S109" s="65">
        <f t="shared" si="45"/>
        <v>-1.043822570744126</v>
      </c>
      <c r="T109" s="66">
        <f t="shared" si="46"/>
        <v>86.53881983371821</v>
      </c>
    </row>
    <row r="110" spans="2:20" ht="12">
      <c r="B110" s="60">
        <f t="shared" si="51"/>
        <v>3.1000000000000023</v>
      </c>
      <c r="C110" s="75">
        <f t="shared" si="33"/>
        <v>1.1659325942943675</v>
      </c>
      <c r="D110" s="65">
        <f t="shared" si="48"/>
        <v>2.1035844381112665</v>
      </c>
      <c r="E110" s="65">
        <f t="shared" si="47"/>
        <v>6.002219598830797</v>
      </c>
      <c r="F110" s="65">
        <f t="shared" si="49"/>
        <v>23.39284799102915</v>
      </c>
      <c r="G110" s="65">
        <f t="shared" si="34"/>
        <v>2.207067974947073</v>
      </c>
      <c r="H110" s="65">
        <f t="shared" si="50"/>
        <v>25.888431727619704</v>
      </c>
      <c r="I110" s="65">
        <f t="shared" si="35"/>
        <v>1.621946051440202</v>
      </c>
      <c r="J110" s="65">
        <f t="shared" si="36"/>
        <v>34.39744569345298</v>
      </c>
      <c r="K110" s="65">
        <f t="shared" si="37"/>
        <v>-12.492079228571512</v>
      </c>
      <c r="L110" s="65">
        <f t="shared" si="38"/>
        <v>63.32206549651238</v>
      </c>
      <c r="M110" s="65">
        <f t="shared" si="39"/>
        <v>1.081007377215352</v>
      </c>
      <c r="N110" s="65">
        <f t="shared" si="40"/>
        <v>53.26019185123137</v>
      </c>
      <c r="O110" s="65">
        <f t="shared" si="41"/>
        <v>-1.696335155265402</v>
      </c>
      <c r="P110" s="65">
        <f t="shared" si="42"/>
        <v>68.36806139986716</v>
      </c>
      <c r="Q110" s="65">
        <f t="shared" si="43"/>
        <v>1.2212818804760868</v>
      </c>
      <c r="R110" s="65">
        <f t="shared" si="44"/>
        <v>76.7083752029242</v>
      </c>
      <c r="S110" s="65">
        <f t="shared" si="45"/>
        <v>-1.0812043090790573</v>
      </c>
      <c r="T110" s="66">
        <f t="shared" si="46"/>
        <v>86.84444152197682</v>
      </c>
    </row>
    <row r="111" spans="2:20" ht="12">
      <c r="B111" s="60">
        <f t="shared" si="51"/>
        <v>3.2000000000000024</v>
      </c>
      <c r="C111" s="75">
        <f t="shared" si="33"/>
        <v>1.153494966990295</v>
      </c>
      <c r="D111" s="65">
        <f t="shared" si="48"/>
        <v>2.068056946700833</v>
      </c>
      <c r="E111" s="65">
        <f t="shared" si="47"/>
        <v>6.161796028932435</v>
      </c>
      <c r="F111" s="65">
        <f t="shared" si="49"/>
        <v>23.619740065230403</v>
      </c>
      <c r="G111" s="65">
        <f t="shared" si="34"/>
        <v>2.058882303839278</v>
      </c>
      <c r="H111" s="65">
        <f t="shared" si="50"/>
        <v>25.28641681019694</v>
      </c>
      <c r="I111" s="65">
        <f t="shared" si="35"/>
        <v>1.6386294462318258</v>
      </c>
      <c r="J111" s="65">
        <f t="shared" si="36"/>
        <v>34.486300731761375</v>
      </c>
      <c r="K111" s="65">
        <f t="shared" si="37"/>
        <v>-40.430094501584186</v>
      </c>
      <c r="L111" s="65">
        <f t="shared" si="38"/>
        <v>73.52346419766597</v>
      </c>
      <c r="M111" s="65">
        <f t="shared" si="39"/>
        <v>1.0578648777208945</v>
      </c>
      <c r="N111" s="65">
        <f t="shared" si="40"/>
        <v>53.07222356915601</v>
      </c>
      <c r="O111" s="65">
        <f t="shared" si="41"/>
        <v>-1.8929133268485223</v>
      </c>
      <c r="P111" s="65">
        <f t="shared" si="42"/>
        <v>69.32044260013576</v>
      </c>
      <c r="Q111" s="65">
        <f t="shared" si="43"/>
        <v>1.1078796355140488</v>
      </c>
      <c r="R111" s="65">
        <f t="shared" si="44"/>
        <v>75.86190853718335</v>
      </c>
      <c r="S111" s="65">
        <f t="shared" si="45"/>
        <v>-1.1287988036097145</v>
      </c>
      <c r="T111" s="66">
        <f t="shared" si="46"/>
        <v>87.2186169724449</v>
      </c>
    </row>
    <row r="112" spans="2:20" ht="12">
      <c r="B112" s="60">
        <f t="shared" si="51"/>
        <v>3.3000000000000025</v>
      </c>
      <c r="C112" s="75">
        <f t="shared" si="33"/>
        <v>1.142476483376343</v>
      </c>
      <c r="D112" s="65">
        <f t="shared" si="48"/>
        <v>2.0366604661218144</v>
      </c>
      <c r="E112" s="65">
        <f t="shared" si="47"/>
        <v>6.323015832098962</v>
      </c>
      <c r="F112" s="65">
        <f t="shared" si="49"/>
        <v>23.843128902302656</v>
      </c>
      <c r="G112" s="65">
        <f t="shared" si="34"/>
        <v>1.9397634796607581</v>
      </c>
      <c r="H112" s="65">
        <f t="shared" si="50"/>
        <v>24.770389223868055</v>
      </c>
      <c r="I112" s="65">
        <f t="shared" si="35"/>
        <v>1.657722879461182</v>
      </c>
      <c r="J112" s="65">
        <f t="shared" si="36"/>
        <v>34.58688886101982</v>
      </c>
      <c r="K112" s="65">
        <f t="shared" si="37"/>
        <v>37.114279150316094</v>
      </c>
      <c r="L112" s="65">
        <f t="shared" si="38"/>
        <v>72.78018970280917</v>
      </c>
      <c r="M112" s="65">
        <f t="shared" si="39"/>
        <v>1.040991914456388</v>
      </c>
      <c r="N112" s="65">
        <f t="shared" si="40"/>
        <v>52.93256742826895</v>
      </c>
      <c r="O112" s="65">
        <f t="shared" si="41"/>
        <v>-2.134160913363553</v>
      </c>
      <c r="P112" s="65">
        <f t="shared" si="42"/>
        <v>70.36237114783879</v>
      </c>
      <c r="Q112" s="65">
        <f t="shared" si="43"/>
        <v>1.0254196217725204</v>
      </c>
      <c r="R112" s="65">
        <f t="shared" si="44"/>
        <v>75.19008943808949</v>
      </c>
      <c r="S112" s="65">
        <f t="shared" si="45"/>
        <v>-1.186656553823162</v>
      </c>
      <c r="T112" s="66">
        <f t="shared" si="46"/>
        <v>87.6527870058071</v>
      </c>
    </row>
    <row r="113" spans="2:20" ht="12">
      <c r="B113" s="60">
        <f t="shared" si="51"/>
        <v>3.4000000000000026</v>
      </c>
      <c r="C113" s="75">
        <f t="shared" si="33"/>
        <v>1.132660564144527</v>
      </c>
      <c r="D113" s="65">
        <f t="shared" si="48"/>
        <v>2.008754535362976</v>
      </c>
      <c r="E113" s="65">
        <f t="shared" si="47"/>
        <v>6.485666779420109</v>
      </c>
      <c r="F113" s="65">
        <f t="shared" si="49"/>
        <v>24.06284824485192</v>
      </c>
      <c r="G113" s="65">
        <f t="shared" si="34"/>
        <v>1.8420619428614982</v>
      </c>
      <c r="H113" s="65">
        <f t="shared" si="50"/>
        <v>24.323074635549226</v>
      </c>
      <c r="I113" s="65">
        <f t="shared" si="35"/>
        <v>1.6788380216006584</v>
      </c>
      <c r="J113" s="65">
        <f t="shared" si="36"/>
        <v>34.69678840279177</v>
      </c>
      <c r="K113" s="65">
        <f t="shared" si="37"/>
        <v>13.29509410700347</v>
      </c>
      <c r="L113" s="65">
        <f t="shared" si="38"/>
        <v>63.86319897497239</v>
      </c>
      <c r="M113" s="65">
        <f t="shared" si="39"/>
        <v>1.029024920476565</v>
      </c>
      <c r="N113" s="65">
        <f t="shared" si="40"/>
        <v>52.83213866848424</v>
      </c>
      <c r="O113" s="65">
        <f t="shared" si="41"/>
        <v>-2.4348955945310813</v>
      </c>
      <c r="P113" s="65">
        <f t="shared" si="42"/>
        <v>71.50743470057786</v>
      </c>
      <c r="Q113" s="65">
        <f t="shared" si="43"/>
        <v>0.9635714951404295</v>
      </c>
      <c r="R113" s="65">
        <f t="shared" si="44"/>
        <v>74.64973586415651</v>
      </c>
      <c r="S113" s="65">
        <f t="shared" si="45"/>
        <v>-1.255268639289678</v>
      </c>
      <c r="T113" s="66">
        <f t="shared" si="46"/>
        <v>88.14101973924627</v>
      </c>
    </row>
    <row r="114" spans="2:20" ht="12">
      <c r="B114" s="60">
        <f t="shared" si="51"/>
        <v>3.5000000000000027</v>
      </c>
      <c r="C114" s="75">
        <f t="shared" si="33"/>
        <v>1.1238716731009617</v>
      </c>
      <c r="D114" s="65">
        <f t="shared" si="48"/>
        <v>1.9838214687629572</v>
      </c>
      <c r="E114" s="65">
        <f t="shared" si="47"/>
        <v>6.64957245305438</v>
      </c>
      <c r="F114" s="65">
        <f t="shared" si="49"/>
        <v>24.278800235374504</v>
      </c>
      <c r="G114" s="65">
        <f t="shared" si="34"/>
        <v>1.7605863689970835</v>
      </c>
      <c r="H114" s="65">
        <f t="shared" si="50"/>
        <v>23.93165635728692</v>
      </c>
      <c r="I114" s="65">
        <f t="shared" si="35"/>
        <v>1.7016666210788034</v>
      </c>
      <c r="J114" s="65">
        <f t="shared" si="36"/>
        <v>34.814062828697786</v>
      </c>
      <c r="K114" s="65">
        <f t="shared" si="37"/>
        <v>8.311618182571225</v>
      </c>
      <c r="L114" s="65">
        <f t="shared" si="38"/>
        <v>59.78308513044547</v>
      </c>
      <c r="M114" s="65">
        <f t="shared" si="39"/>
        <v>1.0209694083992675</v>
      </c>
      <c r="N114" s="65">
        <f t="shared" si="40"/>
        <v>52.76387576584342</v>
      </c>
      <c r="O114" s="65">
        <f t="shared" si="41"/>
        <v>-2.8178122855889716</v>
      </c>
      <c r="P114" s="65">
        <f t="shared" si="42"/>
        <v>72.77606891077737</v>
      </c>
      <c r="Q114" s="65">
        <f t="shared" si="43"/>
        <v>0.916135505344707</v>
      </c>
      <c r="R114" s="65">
        <f t="shared" si="44"/>
        <v>74.21125129589777</v>
      </c>
      <c r="S114" s="65">
        <f t="shared" si="45"/>
        <v>-1.335542769429936</v>
      </c>
      <c r="T114" s="66">
        <f t="shared" si="46"/>
        <v>88.67944216973909</v>
      </c>
    </row>
    <row r="115" spans="2:20" ht="12">
      <c r="B115" s="60">
        <f t="shared" si="51"/>
        <v>3.6000000000000028</v>
      </c>
      <c r="C115" s="75">
        <f t="shared" si="33"/>
        <v>1.1159661137745336</v>
      </c>
      <c r="D115" s="65">
        <f t="shared" si="48"/>
        <v>1.9614386306062161</v>
      </c>
      <c r="E115" s="65">
        <f t="shared" si="47"/>
        <v>6.8145849206113684</v>
      </c>
      <c r="F115" s="65">
        <f t="shared" si="49"/>
        <v>24.490938126717168</v>
      </c>
      <c r="G115" s="65">
        <f aca="true" t="shared" si="52" ref="G115:G146">(E$10^2-B115^2)*(F$10^2-B115^2)/(1/E$10^2-B115^2)/(1/F$10^2-B115^2)</f>
        <v>1.6916905967310762</v>
      </c>
      <c r="H115" s="65">
        <f t="shared" si="50"/>
        <v>23.586387854252152</v>
      </c>
      <c r="I115" s="65">
        <f aca="true" t="shared" si="53" ref="I115:I146">G$13^2*B115*(G$10^2-$B115^2)*(H$10^2-$B115^2)/(1/G$10^2-$B115^2)/(1/H$10^2-$B115^2)</f>
        <v>1.7259608117985727</v>
      </c>
      <c r="J115" s="65">
        <f aca="true" t="shared" si="54" ref="J115:J146">-20*LOG(1/SQRT(1+G$12^2*I115^2))</f>
        <v>34.937151773185406</v>
      </c>
      <c r="K115" s="65">
        <f aca="true" t="shared" si="55" ref="K115:K146">(I$10^2-$B115^2)*(J$10^2-$B115^2)*(K$10^2-$B115^2)/(1/I$10^2-$B115^2)/(1/J$10^2-$B115^2)/(1/K$10^2-$B115^2)</f>
        <v>6.155280503291769</v>
      </c>
      <c r="L115" s="65">
        <f aca="true" t="shared" si="56" ref="L115:L146">-20*LOG(1/SQRT(1+I$12^2*K115^2))</f>
        <v>57.174334180391185</v>
      </c>
      <c r="M115" s="65">
        <f aca="true" t="shared" si="57" ref="M115:M146">L$13^2*$B115*(L$10^2-$B115^2)*(M$10^2-$B115^2)*(N$10^2-$B115^2)/(1/L$10^2-$B115^2)/(1/M$10^2-$B115^2)/(1/N$10^2-$B115^2)</f>
        <v>1.016083142701649</v>
      </c>
      <c r="N115" s="65">
        <f aca="true" t="shared" si="58" ref="N115:N146">-20*LOG(1/SQRT(1+L$12^2*M115^2))</f>
        <v>52.72220632507228</v>
      </c>
      <c r="O115" s="65">
        <f aca="true" t="shared" si="59" ref="O115:O146">(O$10^2-$B115^2)*(P$10^2-$B115^2)*(Q$10^2-$B115^2)*(R$10^2-$B115^2)/(1/O$10^2-$B115^2)/(1/P$10^2-$B115^2)/(1/Q$10^2-$B115^2)/(1/R$10^2-$B115^2)</f>
        <v>-3.319343510414181</v>
      </c>
      <c r="P115" s="65">
        <f aca="true" t="shared" si="60" ref="P115:P146">-20*LOG(1/SQRT(1+O$12^2*O115^2))</f>
        <v>74.19887165587727</v>
      </c>
      <c r="Q115" s="65">
        <f aca="true" t="shared" si="61" ref="Q115:Q146">S$13^2*$B115*(S$10^2-$B115^2)*(T$10^2-$B115^2)*(U$10^2-$B115^2)*(V$10^2-$B115^2)/(1/S$10^2-$B115^2)/(1/T$10^2-$B115^2)/(1/U$10^2-$B115^2)/(1/V$10^2-$B115^2)</f>
        <v>0.8791675310858929</v>
      </c>
      <c r="R115" s="65">
        <f aca="true" t="shared" si="62" ref="R115:R146">-20*LOG(1/SQRT(1+S$12^2*Q115^2))</f>
        <v>73.8534898260763</v>
      </c>
      <c r="S115" s="65">
        <f aca="true" t="shared" si="63" ref="S115:S146">(W$10^2-$B115^2)*(X$10^2-$B115^2)*(Y$10^2-$B115^2)*(Z$10^2-$B115^2)*(AA$10^2-$B115^2)/(1/W$10^2-$B115^2)/(1/X$10^2-$B115^2)/(1/Y$10^2-$B115^2)/(1/Z$10^2-$B115^2)/(1/AA$10^2-$B115^2)</f>
        <v>-1.4288272048300057</v>
      </c>
      <c r="T115" s="66">
        <f aca="true" t="shared" si="64" ref="T115:T146">-20*LOG(1/SQRT(1+W$12^2*S115^2))</f>
        <v>89.2658803719697</v>
      </c>
    </row>
    <row r="116" spans="2:20" ht="12">
      <c r="B116" s="60">
        <f t="shared" si="51"/>
        <v>3.700000000000003</v>
      </c>
      <c r="C116" s="75">
        <f t="shared" si="33"/>
        <v>1.1088251877343127</v>
      </c>
      <c r="D116" s="65">
        <f t="shared" si="48"/>
        <v>1.9412578449705045</v>
      </c>
      <c r="E116" s="65">
        <f t="shared" si="47"/>
        <v>6.980579146151953</v>
      </c>
      <c r="F116" s="65">
        <f t="shared" si="49"/>
        <v>24.699253367733757</v>
      </c>
      <c r="G116" s="65">
        <f t="shared" si="52"/>
        <v>1.6327392507616383</v>
      </c>
      <c r="H116" s="65">
        <f t="shared" si="50"/>
        <v>23.279703638466124</v>
      </c>
      <c r="I116" s="65">
        <f t="shared" si="53"/>
        <v>1.7515189626475567</v>
      </c>
      <c r="J116" s="65">
        <f t="shared" si="54"/>
        <v>35.0647896604739</v>
      </c>
      <c r="K116" s="65">
        <f t="shared" si="55"/>
        <v>4.9535344435928135</v>
      </c>
      <c r="L116" s="65">
        <f t="shared" si="56"/>
        <v>55.287685471611624</v>
      </c>
      <c r="M116" s="65">
        <f t="shared" si="57"/>
        <v>1.0138009996018413</v>
      </c>
      <c r="N116" s="65">
        <f t="shared" si="58"/>
        <v>52.70267580616881</v>
      </c>
      <c r="O116" s="65">
        <f t="shared" si="59"/>
        <v>-4.001735782614566</v>
      </c>
      <c r="P116" s="65">
        <f t="shared" si="60"/>
        <v>75.82279584208558</v>
      </c>
      <c r="Q116" s="65">
        <f t="shared" si="61"/>
        <v>0.8500399385045105</v>
      </c>
      <c r="R116" s="65">
        <f t="shared" si="62"/>
        <v>73.56084365067687</v>
      </c>
      <c r="S116" s="65">
        <f t="shared" si="63"/>
        <v>-1.5369796497027024</v>
      </c>
      <c r="T116" s="66">
        <f t="shared" si="64"/>
        <v>89.89964850540836</v>
      </c>
    </row>
    <row r="117" spans="2:20" ht="12">
      <c r="B117" s="60">
        <f t="shared" si="51"/>
        <v>3.800000000000003</v>
      </c>
      <c r="C117" s="75">
        <f t="shared" si="33"/>
        <v>1.102350037615631</v>
      </c>
      <c r="D117" s="65">
        <f t="shared" si="48"/>
        <v>1.922989897048957</v>
      </c>
      <c r="E117" s="65">
        <f t="shared" si="47"/>
        <v>7.147448674576002</v>
      </c>
      <c r="F117" s="65">
        <f t="shared" si="49"/>
        <v>24.903765884556694</v>
      </c>
      <c r="G117" s="65">
        <f t="shared" si="52"/>
        <v>1.58178069334048</v>
      </c>
      <c r="H117" s="65">
        <f t="shared" si="50"/>
        <v>23.005628324317836</v>
      </c>
      <c r="I117" s="65">
        <f t="shared" si="53"/>
        <v>1.7781753313160285</v>
      </c>
      <c r="J117" s="65">
        <f t="shared" si="54"/>
        <v>35.195944147273664</v>
      </c>
      <c r="K117" s="65">
        <f t="shared" si="55"/>
        <v>4.188351429919434</v>
      </c>
      <c r="L117" s="65">
        <f t="shared" si="56"/>
        <v>53.830249147679616</v>
      </c>
      <c r="M117" s="65">
        <f t="shared" si="57"/>
        <v>1.013685147461317</v>
      </c>
      <c r="N117" s="65">
        <f t="shared" si="58"/>
        <v>52.701683174472514</v>
      </c>
      <c r="O117" s="65">
        <f t="shared" si="59"/>
        <v>-4.980652193817299</v>
      </c>
      <c r="P117" s="65">
        <f t="shared" si="60"/>
        <v>77.72355189629535</v>
      </c>
      <c r="Q117" s="65">
        <f t="shared" si="61"/>
        <v>0.8269353082568958</v>
      </c>
      <c r="R117" s="65">
        <f t="shared" si="62"/>
        <v>73.32148775171711</v>
      </c>
      <c r="S117" s="65">
        <f t="shared" si="63"/>
        <v>-1.66248763541892</v>
      </c>
      <c r="T117" s="66">
        <f t="shared" si="64"/>
        <v>90.58145463839688</v>
      </c>
    </row>
    <row r="118" spans="2:20" ht="12">
      <c r="B118" s="60">
        <f t="shared" si="51"/>
        <v>3.900000000000003</v>
      </c>
      <c r="C118" s="75">
        <f t="shared" si="33"/>
        <v>1.096457710772585</v>
      </c>
      <c r="D118" s="65">
        <f t="shared" si="48"/>
        <v>1.9063927224322976</v>
      </c>
      <c r="E118" s="65">
        <f t="shared" si="47"/>
        <v>7.3151022623731805</v>
      </c>
      <c r="F118" s="65">
        <f t="shared" si="49"/>
        <v>25.104516720118117</v>
      </c>
      <c r="G118" s="65">
        <f t="shared" si="52"/>
        <v>1.5373391750220182</v>
      </c>
      <c r="H118" s="65">
        <f t="shared" si="50"/>
        <v>22.75937159178008</v>
      </c>
      <c r="I118" s="65">
        <f t="shared" si="53"/>
        <v>1.8057923804746208</v>
      </c>
      <c r="J118" s="65">
        <f t="shared" si="54"/>
        <v>35.329769004478685</v>
      </c>
      <c r="K118" s="65">
        <f t="shared" si="55"/>
        <v>3.659047556943699</v>
      </c>
      <c r="L118" s="65">
        <f t="shared" si="56"/>
        <v>52.65675351372071</v>
      </c>
      <c r="M118" s="65">
        <f t="shared" si="57"/>
        <v>1.0153911306583192</v>
      </c>
      <c r="N118" s="65">
        <f t="shared" si="58"/>
        <v>52.7162887425451</v>
      </c>
      <c r="O118" s="65">
        <f t="shared" si="59"/>
        <v>-6.497905637868992</v>
      </c>
      <c r="P118" s="65">
        <f t="shared" si="60"/>
        <v>80.0332955637265</v>
      </c>
      <c r="Q118" s="65">
        <f t="shared" si="61"/>
        <v>0.8085569393073371</v>
      </c>
      <c r="R118" s="65">
        <f t="shared" si="62"/>
        <v>73.12626922131861</v>
      </c>
      <c r="S118" s="65">
        <f t="shared" si="63"/>
        <v>-1.8086570016624235</v>
      </c>
      <c r="T118" s="66">
        <f t="shared" si="64"/>
        <v>91.31341043752823</v>
      </c>
    </row>
    <row r="119" spans="2:20" ht="12">
      <c r="B119" s="60">
        <f t="shared" si="51"/>
        <v>4.000000000000003</v>
      </c>
      <c r="C119" s="75">
        <f t="shared" si="33"/>
        <v>1.0910781199315573</v>
      </c>
      <c r="D119" s="65">
        <f t="shared" si="48"/>
        <v>1.891262304625089</v>
      </c>
      <c r="E119" s="65">
        <f t="shared" si="47"/>
        <v>7.48346122043202</v>
      </c>
      <c r="F119" s="65">
        <f t="shared" si="49"/>
        <v>25.301562430177924</v>
      </c>
      <c r="G119" s="65">
        <f t="shared" si="52"/>
        <v>1.4982784133364733</v>
      </c>
      <c r="H119" s="65">
        <f t="shared" si="50"/>
        <v>22.537043192396776</v>
      </c>
      <c r="I119" s="65">
        <f t="shared" si="53"/>
        <v>1.8342549898663532</v>
      </c>
      <c r="J119" s="65">
        <f t="shared" si="54"/>
        <v>35.465567665858615</v>
      </c>
      <c r="K119" s="65">
        <f t="shared" si="55"/>
        <v>3.271557427836048</v>
      </c>
      <c r="L119" s="65">
        <f t="shared" si="56"/>
        <v>51.68448930588322</v>
      </c>
      <c r="M119" s="65">
        <f t="shared" si="57"/>
        <v>1.0186442383071448</v>
      </c>
      <c r="N119" s="65">
        <f t="shared" si="58"/>
        <v>52.744071944201835</v>
      </c>
      <c r="O119" s="65">
        <f t="shared" si="59"/>
        <v>-9.157612609544483</v>
      </c>
      <c r="P119" s="65">
        <f t="shared" si="60"/>
        <v>83.01347289335283</v>
      </c>
      <c r="Q119" s="65">
        <f t="shared" si="61"/>
        <v>0.7939550959167917</v>
      </c>
      <c r="R119" s="65">
        <f t="shared" si="62"/>
        <v>72.96797586519675</v>
      </c>
      <c r="S119" s="65">
        <f t="shared" si="63"/>
        <v>-1.9798991708378288</v>
      </c>
      <c r="T119" s="66">
        <f t="shared" si="64"/>
        <v>92.0991476332395</v>
      </c>
    </row>
    <row r="120" spans="2:20" ht="12">
      <c r="B120" s="60">
        <f t="shared" si="51"/>
        <v>4.100000000000002</v>
      </c>
      <c r="C120" s="75">
        <f aca="true" t="shared" si="65" ref="C120:C167">($C$10^2-B120^2)/(1/$C$10^2-B120^2)</f>
        <v>1.086151671614157</v>
      </c>
      <c r="D120" s="65">
        <f t="shared" si="48"/>
        <v>1.8774255865597764</v>
      </c>
      <c r="E120" s="65">
        <f t="shared" si="47"/>
        <v>7.652457298738509</v>
      </c>
      <c r="F120" s="65">
        <f t="shared" si="49"/>
        <v>25.494970798597727</v>
      </c>
      <c r="G120" s="65">
        <f t="shared" si="52"/>
        <v>1.4637095210519038</v>
      </c>
      <c r="H120" s="65">
        <f t="shared" si="50"/>
        <v>22.335447827790045</v>
      </c>
      <c r="I120" s="65">
        <f t="shared" si="53"/>
        <v>1.8634660399990248</v>
      </c>
      <c r="J120" s="65">
        <f t="shared" si="54"/>
        <v>35.60276475594735</v>
      </c>
      <c r="K120" s="65">
        <f t="shared" si="55"/>
        <v>2.9759353361866028</v>
      </c>
      <c r="L120" s="65">
        <f t="shared" si="56"/>
        <v>50.86187429241608</v>
      </c>
      <c r="M120" s="65">
        <f t="shared" si="57"/>
        <v>1.023222697409058</v>
      </c>
      <c r="N120" s="65">
        <f t="shared" si="58"/>
        <v>52.78302438126816</v>
      </c>
      <c r="O120" s="65">
        <f t="shared" si="59"/>
        <v>-15.010522134986834</v>
      </c>
      <c r="P120" s="65">
        <f t="shared" si="60"/>
        <v>87.30574350879607</v>
      </c>
      <c r="Q120" s="65">
        <f t="shared" si="61"/>
        <v>0.7824184089354196</v>
      </c>
      <c r="R120" s="65">
        <f t="shared" si="62"/>
        <v>72.8408382629014</v>
      </c>
      <c r="S120" s="65">
        <f t="shared" si="63"/>
        <v>-2.182170846687973</v>
      </c>
      <c r="T120" s="66">
        <f t="shared" si="64"/>
        <v>92.94406114548123</v>
      </c>
    </row>
    <row r="121" spans="2:20" ht="12">
      <c r="B121" s="60">
        <f t="shared" si="51"/>
        <v>4.200000000000002</v>
      </c>
      <c r="C121" s="75">
        <f t="shared" si="65"/>
        <v>1.0816273976206687</v>
      </c>
      <c r="D121" s="65">
        <f t="shared" si="48"/>
        <v>1.8647348973328608</v>
      </c>
      <c r="E121" s="65">
        <f t="shared" si="47"/>
        <v>7.822030987818343</v>
      </c>
      <c r="F121" s="65">
        <f t="shared" si="49"/>
        <v>25.684817550878</v>
      </c>
      <c r="G121" s="65">
        <f t="shared" si="52"/>
        <v>1.4329273332682182</v>
      </c>
      <c r="H121" s="65">
        <f t="shared" si="50"/>
        <v>22.151934571965143</v>
      </c>
      <c r="I121" s="65">
        <f t="shared" si="53"/>
        <v>1.8933430025013462</v>
      </c>
      <c r="J121" s="65">
        <f t="shared" si="54"/>
        <v>35.74088365456813</v>
      </c>
      <c r="K121" s="65">
        <f t="shared" si="55"/>
        <v>2.7432059512085223</v>
      </c>
      <c r="L121" s="65">
        <f t="shared" si="56"/>
        <v>50.15457907224491</v>
      </c>
      <c r="M121" s="65">
        <f t="shared" si="57"/>
        <v>1.0289454987359634</v>
      </c>
      <c r="N121" s="65">
        <f t="shared" si="58"/>
        <v>52.831468255660354</v>
      </c>
      <c r="O121" s="65">
        <f t="shared" si="59"/>
        <v>-38.340402957157515</v>
      </c>
      <c r="P121" s="65">
        <f t="shared" si="60"/>
        <v>95.45096097656557</v>
      </c>
      <c r="Q121" s="65">
        <f t="shared" si="61"/>
        <v>0.7734036205230784</v>
      </c>
      <c r="R121" s="65">
        <f t="shared" si="62"/>
        <v>72.74018108238779</v>
      </c>
      <c r="S121" s="65">
        <f t="shared" si="63"/>
        <v>-2.423660450244476</v>
      </c>
      <c r="T121" s="66">
        <f t="shared" si="64"/>
        <v>93.85572167721683</v>
      </c>
    </row>
    <row r="122" spans="2:20" ht="12">
      <c r="B122" s="60">
        <f t="shared" si="51"/>
        <v>4.300000000000002</v>
      </c>
      <c r="C122" s="75">
        <f t="shared" si="65"/>
        <v>1.077461469660791</v>
      </c>
      <c r="D122" s="65">
        <f t="shared" si="48"/>
        <v>1.853063531220129</v>
      </c>
      <c r="E122" s="65">
        <f t="shared" si="47"/>
        <v>7.992130143815396</v>
      </c>
      <c r="F122" s="65">
        <f t="shared" si="49"/>
        <v>25.871183828134697</v>
      </c>
      <c r="G122" s="65">
        <f t="shared" si="52"/>
        <v>1.405365417520928</v>
      </c>
      <c r="H122" s="65">
        <f t="shared" si="50"/>
        <v>21.98428439747399</v>
      </c>
      <c r="I122" s="65">
        <f t="shared" si="53"/>
        <v>1.923815279094749</v>
      </c>
      <c r="J122" s="65">
        <f t="shared" si="54"/>
        <v>35.87952867583233</v>
      </c>
      <c r="K122" s="65">
        <f t="shared" si="55"/>
        <v>2.5554058680214147</v>
      </c>
      <c r="L122" s="65">
        <f t="shared" si="56"/>
        <v>49.538614927852706</v>
      </c>
      <c r="M122" s="65">
        <f t="shared" si="57"/>
        <v>1.035663432340137</v>
      </c>
      <c r="N122" s="65">
        <f t="shared" si="58"/>
        <v>52.88799337563363</v>
      </c>
      <c r="O122" s="65">
        <f t="shared" si="59"/>
        <v>80.00991457013865</v>
      </c>
      <c r="P122" s="65">
        <f t="shared" si="60"/>
        <v>101.84070364961516</v>
      </c>
      <c r="Q122" s="65">
        <f t="shared" si="61"/>
        <v>0.7664887658804539</v>
      </c>
      <c r="R122" s="65">
        <f t="shared" si="62"/>
        <v>72.66217294973886</v>
      </c>
      <c r="S122" s="65">
        <f t="shared" si="63"/>
        <v>-2.7158923180731915</v>
      </c>
      <c r="T122" s="66">
        <f t="shared" si="64"/>
        <v>94.84453709040865</v>
      </c>
    </row>
    <row r="123" spans="2:20" ht="12">
      <c r="B123" s="60">
        <f t="shared" si="51"/>
        <v>4.400000000000001</v>
      </c>
      <c r="C123" s="75">
        <f t="shared" si="65"/>
        <v>1.073616008766747</v>
      </c>
      <c r="D123" s="65">
        <f t="shared" si="48"/>
        <v>1.8423022117333057</v>
      </c>
      <c r="E123" s="65">
        <f t="shared" si="47"/>
        <v>8.162708867186575</v>
      </c>
      <c r="F123" s="65">
        <f t="shared" si="49"/>
        <v>26.05415424380242</v>
      </c>
      <c r="G123" s="65">
        <f t="shared" si="52"/>
        <v>1.3805636721804522</v>
      </c>
      <c r="H123" s="65">
        <f t="shared" si="50"/>
        <v>21.830624860067893</v>
      </c>
      <c r="I123" s="65">
        <f t="shared" si="53"/>
        <v>1.9548221040552165</v>
      </c>
      <c r="J123" s="65">
        <f t="shared" si="54"/>
        <v>36.01837080808972</v>
      </c>
      <c r="K123" s="65">
        <f t="shared" si="55"/>
        <v>2.4008075610340454</v>
      </c>
      <c r="L123" s="65">
        <f t="shared" si="56"/>
        <v>48.99657059700342</v>
      </c>
      <c r="M123" s="65">
        <f t="shared" si="57"/>
        <v>1.0432523878382423</v>
      </c>
      <c r="N123" s="65">
        <f t="shared" si="58"/>
        <v>52.95140795504753</v>
      </c>
      <c r="O123" s="65">
        <f t="shared" si="59"/>
        <v>20.321360672345673</v>
      </c>
      <c r="P123" s="65">
        <f t="shared" si="60"/>
        <v>89.93688319905459</v>
      </c>
      <c r="Q123" s="65">
        <f t="shared" si="61"/>
        <v>0.7613411574037635</v>
      </c>
      <c r="R123" s="65">
        <f t="shared" si="62"/>
        <v>72.60364323357899</v>
      </c>
      <c r="S123" s="65">
        <f t="shared" si="63"/>
        <v>-3.075572870667263</v>
      </c>
      <c r="T123" s="66">
        <f t="shared" si="64"/>
        <v>95.92480658395482</v>
      </c>
    </row>
    <row r="124" spans="2:20" ht="12">
      <c r="B124" s="60">
        <f t="shared" si="51"/>
        <v>4.500000000000001</v>
      </c>
      <c r="C124" s="75">
        <f t="shared" si="65"/>
        <v>1.070058123637946</v>
      </c>
      <c r="D124" s="65">
        <f t="shared" si="48"/>
        <v>1.8323562417808514</v>
      </c>
      <c r="E124" s="65">
        <f t="shared" si="47"/>
        <v>8.333726581826456</v>
      </c>
      <c r="F124" s="65">
        <f t="shared" si="49"/>
        <v>26.23381538923094</v>
      </c>
      <c r="G124" s="65">
        <f t="shared" si="52"/>
        <v>1.3581445889905768</v>
      </c>
      <c r="H124" s="65">
        <f t="shared" si="50"/>
        <v>21.68936448879148</v>
      </c>
      <c r="I124" s="65">
        <f t="shared" si="53"/>
        <v>1.9863108755756955</v>
      </c>
      <c r="J124" s="65">
        <f t="shared" si="54"/>
        <v>36.1571362259013</v>
      </c>
      <c r="K124" s="65">
        <f t="shared" si="55"/>
        <v>2.2714304835488104</v>
      </c>
      <c r="L124" s="65">
        <f t="shared" si="56"/>
        <v>48.51541900233005</v>
      </c>
      <c r="M124" s="65">
        <f t="shared" si="57"/>
        <v>1.0516082794435813</v>
      </c>
      <c r="N124" s="65">
        <f t="shared" si="58"/>
        <v>53.02069979238198</v>
      </c>
      <c r="O124" s="65">
        <f t="shared" si="59"/>
        <v>11.88507647327438</v>
      </c>
      <c r="P124" s="65">
        <f t="shared" si="60"/>
        <v>85.27786713820458</v>
      </c>
      <c r="Q124" s="65">
        <f t="shared" si="61"/>
        <v>0.7576949888369839</v>
      </c>
      <c r="R124" s="65">
        <f t="shared" si="62"/>
        <v>72.56194537546419</v>
      </c>
      <c r="S124" s="65">
        <f t="shared" si="63"/>
        <v>-3.5278286782197856</v>
      </c>
      <c r="T124" s="66">
        <f t="shared" si="64"/>
        <v>97.11643588309354</v>
      </c>
    </row>
    <row r="125" spans="2:20" ht="12">
      <c r="B125" s="60">
        <f t="shared" si="51"/>
        <v>4.6000000000000005</v>
      </c>
      <c r="C125" s="75">
        <f t="shared" si="65"/>
        <v>1.0667591283311444</v>
      </c>
      <c r="D125" s="65">
        <f t="shared" si="48"/>
        <v>1.8231431903209872</v>
      </c>
      <c r="E125" s="65">
        <f t="shared" si="47"/>
        <v>8.505147273842674</v>
      </c>
      <c r="F125" s="65">
        <f t="shared" si="49"/>
        <v>26.4102546866658</v>
      </c>
      <c r="G125" s="65">
        <f t="shared" si="52"/>
        <v>1.337795593672279</v>
      </c>
      <c r="H125" s="65">
        <f t="shared" si="50"/>
        <v>21.559141703691008</v>
      </c>
      <c r="I125" s="65">
        <f t="shared" si="53"/>
        <v>2.0182358169712904</v>
      </c>
      <c r="J125" s="65">
        <f t="shared" si="54"/>
        <v>36.29559697732613</v>
      </c>
      <c r="K125" s="65">
        <f t="shared" si="55"/>
        <v>2.1616559829760336</v>
      </c>
      <c r="L125" s="65">
        <f t="shared" si="56"/>
        <v>48.08516795573928</v>
      </c>
      <c r="M125" s="65">
        <f t="shared" si="57"/>
        <v>1.0606431542613124</v>
      </c>
      <c r="N125" s="65">
        <f t="shared" si="58"/>
        <v>53.09500535543648</v>
      </c>
      <c r="O125" s="65">
        <f t="shared" si="59"/>
        <v>8.519611280041877</v>
      </c>
      <c r="P125" s="65">
        <f t="shared" si="60"/>
        <v>82.38622313820443</v>
      </c>
      <c r="Q125" s="65">
        <f t="shared" si="61"/>
        <v>0.75533535077694</v>
      </c>
      <c r="R125" s="65">
        <f t="shared" si="62"/>
        <v>72.53485329315065</v>
      </c>
      <c r="S125" s="65">
        <f t="shared" si="63"/>
        <v>-4.11223204927913</v>
      </c>
      <c r="T125" s="66">
        <f t="shared" si="64"/>
        <v>98.4478384258175</v>
      </c>
    </row>
    <row r="126" spans="2:20" ht="12">
      <c r="B126" s="60">
        <f t="shared" si="51"/>
        <v>4.7</v>
      </c>
      <c r="C126" s="75">
        <f t="shared" si="65"/>
        <v>1.0636939015944973</v>
      </c>
      <c r="D126" s="65">
        <f t="shared" si="48"/>
        <v>1.8145910019141023</v>
      </c>
      <c r="E126" s="65">
        <f t="shared" si="47"/>
        <v>8.67693885844216</v>
      </c>
      <c r="F126" s="65">
        <f t="shared" si="49"/>
        <v>26.583559512116473</v>
      </c>
      <c r="G126" s="65">
        <f t="shared" si="52"/>
        <v>1.3192557243561924</v>
      </c>
      <c r="H126" s="65">
        <f t="shared" si="50"/>
        <v>21.438784598682386</v>
      </c>
      <c r="I126" s="65">
        <f t="shared" si="53"/>
        <v>2.050556893987016</v>
      </c>
      <c r="J126" s="65">
        <f t="shared" si="54"/>
        <v>36.433563391021465</v>
      </c>
      <c r="K126" s="65">
        <f t="shared" si="55"/>
        <v>2.067414235488656</v>
      </c>
      <c r="L126" s="65">
        <f t="shared" si="56"/>
        <v>47.69799271101413</v>
      </c>
      <c r="M126" s="65">
        <f t="shared" si="57"/>
        <v>1.0702821742407576</v>
      </c>
      <c r="N126" s="65">
        <f t="shared" si="58"/>
        <v>53.1735849535389</v>
      </c>
      <c r="O126" s="65">
        <f t="shared" si="59"/>
        <v>6.71107772561281</v>
      </c>
      <c r="P126" s="65">
        <f t="shared" si="60"/>
        <v>80.31367292999641</v>
      </c>
      <c r="Q126" s="65">
        <f t="shared" si="61"/>
        <v>0.7540866156702067</v>
      </c>
      <c r="R126" s="65">
        <f t="shared" si="62"/>
        <v>72.52048172915624</v>
      </c>
      <c r="S126" s="65">
        <f t="shared" si="63"/>
        <v>-4.89487825702559</v>
      </c>
      <c r="T126" s="66">
        <f t="shared" si="64"/>
        <v>99.96112405005357</v>
      </c>
    </row>
    <row r="127" spans="2:20" ht="12">
      <c r="B127" s="60">
        <f t="shared" si="51"/>
        <v>4.8</v>
      </c>
      <c r="C127" s="75">
        <f t="shared" si="65"/>
        <v>1.0608403589200837</v>
      </c>
      <c r="D127" s="65">
        <f t="shared" si="48"/>
        <v>1.8066364421576222</v>
      </c>
      <c r="E127" s="65">
        <f t="shared" si="47"/>
        <v>8.849072650333694</v>
      </c>
      <c r="F127" s="65">
        <f t="shared" si="49"/>
        <v>26.753816528593177</v>
      </c>
      <c r="G127" s="65">
        <f t="shared" si="52"/>
        <v>1.3023054544851718</v>
      </c>
      <c r="H127" s="65">
        <f t="shared" si="50"/>
        <v>21.32727895663885</v>
      </c>
      <c r="I127" s="65">
        <f t="shared" si="53"/>
        <v>2.0832389327319967</v>
      </c>
      <c r="J127" s="65">
        <f t="shared" si="54"/>
        <v>36.57087785246346</v>
      </c>
      <c r="K127" s="65">
        <f t="shared" si="55"/>
        <v>1.985685354683652</v>
      </c>
      <c r="L127" s="65">
        <f t="shared" si="56"/>
        <v>47.34765751722135</v>
      </c>
      <c r="M127" s="65">
        <f t="shared" si="57"/>
        <v>1.0804612513605116</v>
      </c>
      <c r="N127" s="65">
        <f t="shared" si="58"/>
        <v>53.25580264424608</v>
      </c>
      <c r="O127" s="65">
        <f t="shared" si="59"/>
        <v>5.582950791996348</v>
      </c>
      <c r="P127" s="65">
        <f t="shared" si="60"/>
        <v>78.71510357390508</v>
      </c>
      <c r="Q127" s="65">
        <f t="shared" si="61"/>
        <v>0.7538038608289707</v>
      </c>
      <c r="R127" s="65">
        <f t="shared" si="62"/>
        <v>72.51722422832957</v>
      </c>
      <c r="S127" s="65">
        <f t="shared" si="63"/>
        <v>-5.995026065090869</v>
      </c>
      <c r="T127" s="66">
        <f t="shared" si="64"/>
        <v>101.72210766872901</v>
      </c>
    </row>
    <row r="128" spans="2:20" ht="12">
      <c r="B128" s="60">
        <f t="shared" si="51"/>
        <v>4.8999999999999995</v>
      </c>
      <c r="C128" s="75">
        <f t="shared" si="65"/>
        <v>1.0581790149347483</v>
      </c>
      <c r="D128" s="65">
        <f t="shared" si="48"/>
        <v>1.7992238117860258</v>
      </c>
      <c r="E128" s="65">
        <f t="shared" si="47"/>
        <v>9.021522918320416</v>
      </c>
      <c r="F128" s="65">
        <f t="shared" si="49"/>
        <v>26.921111183751215</v>
      </c>
      <c r="G128" s="65">
        <f t="shared" si="52"/>
        <v>1.286758827706891</v>
      </c>
      <c r="H128" s="65">
        <f t="shared" si="50"/>
        <v>21.22374257584523</v>
      </c>
      <c r="I128" s="65">
        <f t="shared" si="53"/>
        <v>2.116250896091991</v>
      </c>
      <c r="J128" s="65">
        <f t="shared" si="54"/>
        <v>36.70740967713516</v>
      </c>
      <c r="K128" s="65">
        <f t="shared" si="55"/>
        <v>1.914181621160955</v>
      </c>
      <c r="L128" s="65">
        <f t="shared" si="56"/>
        <v>47.02911779202489</v>
      </c>
      <c r="M128" s="65">
        <f t="shared" si="57"/>
        <v>1.0911251769254666</v>
      </c>
      <c r="N128" s="65">
        <f t="shared" si="58"/>
        <v>53.341109856067135</v>
      </c>
      <c r="O128" s="65">
        <f t="shared" si="59"/>
        <v>4.812651396998697</v>
      </c>
      <c r="P128" s="65">
        <f t="shared" si="60"/>
        <v>77.42551569042894</v>
      </c>
      <c r="Q128" s="65">
        <f t="shared" si="61"/>
        <v>0.7543664420346907</v>
      </c>
      <c r="R128" s="65">
        <f t="shared" si="62"/>
        <v>72.52370428991041</v>
      </c>
      <c r="S128" s="65">
        <f t="shared" si="63"/>
        <v>-7.65193750460006</v>
      </c>
      <c r="T128" s="66">
        <f t="shared" si="64"/>
        <v>103.84171444288073</v>
      </c>
    </row>
    <row r="129" spans="2:20" ht="12">
      <c r="B129" s="60">
        <f t="shared" si="51"/>
        <v>4.999999999999999</v>
      </c>
      <c r="C129" s="75">
        <f t="shared" si="65"/>
        <v>1.0556926186758748</v>
      </c>
      <c r="D129" s="65">
        <f t="shared" si="48"/>
        <v>1.792303877104574</v>
      </c>
      <c r="E129" s="65">
        <f t="shared" si="47"/>
        <v>9.194266508785358</v>
      </c>
      <c r="F129" s="65">
        <f t="shared" si="49"/>
        <v>27.085527336274474</v>
      </c>
      <c r="G129" s="65">
        <f t="shared" si="52"/>
        <v>1.2724573148778002</v>
      </c>
      <c r="H129" s="65">
        <f t="shared" si="50"/>
        <v>21.127404487584116</v>
      </c>
      <c r="I129" s="65">
        <f t="shared" si="53"/>
        <v>2.1495652863028125</v>
      </c>
      <c r="J129" s="65">
        <f t="shared" si="54"/>
        <v>36.84305086790927</v>
      </c>
      <c r="K129" s="65">
        <f t="shared" si="55"/>
        <v>1.8511385021921525</v>
      </c>
      <c r="L129" s="65">
        <f t="shared" si="56"/>
        <v>46.73823919077937</v>
      </c>
      <c r="M129" s="65">
        <f t="shared" si="57"/>
        <v>1.102226128633522</v>
      </c>
      <c r="N129" s="65">
        <f t="shared" si="58"/>
        <v>53.429031952467724</v>
      </c>
      <c r="O129" s="65">
        <f t="shared" si="59"/>
        <v>4.253653336855775</v>
      </c>
      <c r="P129" s="65">
        <f t="shared" si="60"/>
        <v>76.3530694757683</v>
      </c>
      <c r="Q129" s="65">
        <f t="shared" si="61"/>
        <v>0.7556731144836193</v>
      </c>
      <c r="R129" s="65">
        <f t="shared" si="62"/>
        <v>72.53873649861599</v>
      </c>
      <c r="S129" s="65">
        <f t="shared" si="63"/>
        <v>-10.426456035609373</v>
      </c>
      <c r="T129" s="66">
        <f t="shared" si="64"/>
        <v>106.52902048166195</v>
      </c>
    </row>
    <row r="130" spans="2:20" ht="12">
      <c r="B130" s="60">
        <f>B129+0.25</f>
        <v>5.249999999999999</v>
      </c>
      <c r="C130" s="75">
        <f t="shared" si="65"/>
        <v>1.0501455325677258</v>
      </c>
      <c r="D130" s="65">
        <f t="shared" si="48"/>
        <v>1.7768847528458365</v>
      </c>
      <c r="E130" s="65">
        <f t="shared" si="47"/>
        <v>9.627276468209535</v>
      </c>
      <c r="F130" s="65">
        <f t="shared" si="49"/>
        <v>27.48450728304097</v>
      </c>
      <c r="G130" s="65">
        <f t="shared" si="52"/>
        <v>1.2413040665269024</v>
      </c>
      <c r="H130" s="65">
        <f t="shared" si="50"/>
        <v>20.91380587253028</v>
      </c>
      <c r="I130" s="65">
        <f t="shared" si="53"/>
        <v>2.2340202772683795</v>
      </c>
      <c r="J130" s="65">
        <f t="shared" si="54"/>
        <v>37.17771363801005</v>
      </c>
      <c r="K130" s="65">
        <f t="shared" si="55"/>
        <v>1.7221538326191732</v>
      </c>
      <c r="L130" s="65">
        <f t="shared" si="56"/>
        <v>46.11091406623967</v>
      </c>
      <c r="M130" s="65">
        <f t="shared" si="57"/>
        <v>1.1316298792856283</v>
      </c>
      <c r="N130" s="65">
        <f t="shared" si="58"/>
        <v>53.657705021832285</v>
      </c>
      <c r="O130" s="65">
        <f t="shared" si="59"/>
        <v>3.357107087944643</v>
      </c>
      <c r="P130" s="65">
        <f t="shared" si="60"/>
        <v>74.29713157637842</v>
      </c>
      <c r="Q130" s="65">
        <f t="shared" si="61"/>
        <v>0.7616642534792346</v>
      </c>
      <c r="R130" s="65">
        <f t="shared" si="62"/>
        <v>72.60732854779003</v>
      </c>
      <c r="S130" s="65">
        <f t="shared" si="63"/>
        <v>-68.42001488681379</v>
      </c>
      <c r="T130" s="66">
        <f t="shared" si="64"/>
        <v>122.86994944212492</v>
      </c>
    </row>
    <row r="131" spans="2:20" ht="12">
      <c r="B131" s="60">
        <f aca="true" t="shared" si="66" ref="B131:B149">B130+0.25</f>
        <v>5.499999999999999</v>
      </c>
      <c r="C131" s="75">
        <f t="shared" si="65"/>
        <v>1.0454027419815222</v>
      </c>
      <c r="D131" s="65">
        <f t="shared" si="48"/>
        <v>1.763722489925543</v>
      </c>
      <c r="E131" s="65">
        <f t="shared" si="47"/>
        <v>10.06171772676838</v>
      </c>
      <c r="F131" s="65">
        <f t="shared" si="49"/>
        <v>27.867226094105852</v>
      </c>
      <c r="G131" s="65">
        <f t="shared" si="52"/>
        <v>1.21546280047879</v>
      </c>
      <c r="H131" s="65">
        <f t="shared" si="50"/>
        <v>20.732587641677043</v>
      </c>
      <c r="I131" s="65">
        <f t="shared" si="53"/>
        <v>2.3199027824873557</v>
      </c>
      <c r="J131" s="65">
        <f t="shared" si="54"/>
        <v>37.505306693779644</v>
      </c>
      <c r="K131" s="65">
        <f t="shared" si="55"/>
        <v>1.6230555530728987</v>
      </c>
      <c r="L131" s="65">
        <f t="shared" si="56"/>
        <v>45.59615629533067</v>
      </c>
      <c r="M131" s="65">
        <f t="shared" si="57"/>
        <v>1.1629956345310417</v>
      </c>
      <c r="N131" s="65">
        <f t="shared" si="58"/>
        <v>53.895177598394525</v>
      </c>
      <c r="O131" s="65">
        <f t="shared" si="59"/>
        <v>2.8275824343230136</v>
      </c>
      <c r="P131" s="65">
        <f t="shared" si="60"/>
        <v>72.80613324396339</v>
      </c>
      <c r="Q131" s="65">
        <f t="shared" si="61"/>
        <v>0.7707730465920806</v>
      </c>
      <c r="R131" s="65">
        <f t="shared" si="62"/>
        <v>72.71058745334378</v>
      </c>
      <c r="S131" s="65">
        <f t="shared" si="63"/>
        <v>16.915758276594488</v>
      </c>
      <c r="T131" s="66">
        <f t="shared" si="64"/>
        <v>110.73211556575282</v>
      </c>
    </row>
    <row r="132" spans="2:20" ht="12">
      <c r="B132" s="60">
        <f t="shared" si="66"/>
        <v>5.749999999999999</v>
      </c>
      <c r="C132" s="75">
        <f t="shared" si="65"/>
        <v>1.0413135433727185</v>
      </c>
      <c r="D132" s="65">
        <f t="shared" si="48"/>
        <v>1.7523900002267114</v>
      </c>
      <c r="E132" s="65">
        <f t="shared" si="47"/>
        <v>10.497371372293099</v>
      </c>
      <c r="F132" s="65">
        <f t="shared" si="49"/>
        <v>28.234817876615836</v>
      </c>
      <c r="G132" s="65">
        <f t="shared" si="52"/>
        <v>1.1937473121240259</v>
      </c>
      <c r="H132" s="65">
        <f t="shared" si="50"/>
        <v>20.57734906327779</v>
      </c>
      <c r="I132" s="65">
        <f t="shared" si="53"/>
        <v>2.406969717699974</v>
      </c>
      <c r="J132" s="65">
        <f t="shared" si="54"/>
        <v>37.825268711047016</v>
      </c>
      <c r="K132" s="65">
        <f t="shared" si="55"/>
        <v>1.5447765278776247</v>
      </c>
      <c r="L132" s="65">
        <f t="shared" si="56"/>
        <v>45.16681427703488</v>
      </c>
      <c r="M132" s="65">
        <f t="shared" si="57"/>
        <v>1.1959393600118935</v>
      </c>
      <c r="N132" s="65">
        <f t="shared" si="58"/>
        <v>54.13779813215341</v>
      </c>
      <c r="O132" s="65">
        <f t="shared" si="59"/>
        <v>2.4791433832187026</v>
      </c>
      <c r="P132" s="65">
        <f t="shared" si="60"/>
        <v>71.66386071667004</v>
      </c>
      <c r="Q132" s="65">
        <f t="shared" si="61"/>
        <v>0.7822854305048301</v>
      </c>
      <c r="R132" s="65">
        <f t="shared" si="62"/>
        <v>72.83936189927788</v>
      </c>
      <c r="S132" s="65">
        <f t="shared" si="63"/>
        <v>7.939355655014952</v>
      </c>
      <c r="T132" s="66">
        <f t="shared" si="64"/>
        <v>104.16199130013044</v>
      </c>
    </row>
    <row r="133" spans="2:20" ht="12">
      <c r="B133" s="60">
        <f t="shared" si="66"/>
        <v>5.999999999999999</v>
      </c>
      <c r="C133" s="75">
        <f t="shared" si="65"/>
        <v>1.037761406970915</v>
      </c>
      <c r="D133" s="65">
        <f t="shared" si="48"/>
        <v>1.7425580027558074</v>
      </c>
      <c r="E133" s="65">
        <f t="shared" si="47"/>
        <v>10.93406180901224</v>
      </c>
      <c r="F133" s="65">
        <f t="shared" si="49"/>
        <v>28.588326639273905</v>
      </c>
      <c r="G133" s="65">
        <f t="shared" si="52"/>
        <v>1.1752937074660348</v>
      </c>
      <c r="H133" s="65">
        <f t="shared" si="50"/>
        <v>20.443232381978117</v>
      </c>
      <c r="I133" s="65">
        <f t="shared" si="53"/>
        <v>2.495031337376023</v>
      </c>
      <c r="J133" s="65">
        <f t="shared" si="54"/>
        <v>38.13732658681432</v>
      </c>
      <c r="K133" s="65">
        <f t="shared" si="55"/>
        <v>1.4815576737141518</v>
      </c>
      <c r="L133" s="65">
        <f t="shared" si="56"/>
        <v>44.80388380289783</v>
      </c>
      <c r="M133" s="65">
        <f t="shared" si="57"/>
        <v>1.2301726684360899</v>
      </c>
      <c r="N133" s="65">
        <f t="shared" si="58"/>
        <v>54.38293550159126</v>
      </c>
      <c r="O133" s="65">
        <f t="shared" si="59"/>
        <v>2.2331951521975495</v>
      </c>
      <c r="P133" s="65">
        <f t="shared" si="60"/>
        <v>70.75636140862106</v>
      </c>
      <c r="Q133" s="65">
        <f t="shared" si="61"/>
        <v>0.7956918026103759</v>
      </c>
      <c r="R133" s="65">
        <f t="shared" si="62"/>
        <v>72.98695473142148</v>
      </c>
      <c r="S133" s="65">
        <f t="shared" si="63"/>
        <v>5.36006278967332</v>
      </c>
      <c r="T133" s="66">
        <f t="shared" si="64"/>
        <v>100.74968369967075</v>
      </c>
    </row>
    <row r="134" spans="2:20" ht="12">
      <c r="B134" s="60">
        <f t="shared" si="66"/>
        <v>6.249999999999999</v>
      </c>
      <c r="C134" s="75">
        <f t="shared" si="65"/>
        <v>1.0346549805537106</v>
      </c>
      <c r="D134" s="65">
        <f t="shared" si="48"/>
        <v>1.7339690317437686</v>
      </c>
      <c r="E134" s="65">
        <f t="shared" si="47"/>
        <v>11.371646411902534</v>
      </c>
      <c r="F134" s="65">
        <f t="shared" si="49"/>
        <v>28.92870935606188</v>
      </c>
      <c r="G134" s="65">
        <f t="shared" si="52"/>
        <v>1.1594587163238348</v>
      </c>
      <c r="H134" s="65">
        <f t="shared" si="50"/>
        <v>20.326488297234434</v>
      </c>
      <c r="I134" s="65">
        <f t="shared" si="53"/>
        <v>2.58393720167957</v>
      </c>
      <c r="J134" s="65">
        <f t="shared" si="54"/>
        <v>38.44140048375417</v>
      </c>
      <c r="K134" s="65">
        <f t="shared" si="55"/>
        <v>1.4295684040726557</v>
      </c>
      <c r="L134" s="65">
        <f t="shared" si="56"/>
        <v>44.49362201719885</v>
      </c>
      <c r="M134" s="65">
        <f t="shared" si="57"/>
        <v>1.2654745937872742</v>
      </c>
      <c r="N134" s="65">
        <f t="shared" si="58"/>
        <v>54.628681764958635</v>
      </c>
      <c r="O134" s="65">
        <f t="shared" si="59"/>
        <v>2.050809237518375</v>
      </c>
      <c r="P134" s="65">
        <f t="shared" si="60"/>
        <v>70.01633324763448</v>
      </c>
      <c r="Q134" s="65">
        <f t="shared" si="61"/>
        <v>0.8106185734662325</v>
      </c>
      <c r="R134" s="65">
        <f t="shared" si="62"/>
        <v>73.14838805333453</v>
      </c>
      <c r="S134" s="65">
        <f t="shared" si="63"/>
        <v>4.139443875152086</v>
      </c>
      <c r="T134" s="66">
        <f t="shared" si="64"/>
        <v>98.50512612720662</v>
      </c>
    </row>
    <row r="135" spans="2:20" ht="12">
      <c r="B135" s="60">
        <f t="shared" si="66"/>
        <v>6.499999999999999</v>
      </c>
      <c r="C135" s="75">
        <f t="shared" si="65"/>
        <v>1.0319217649304104</v>
      </c>
      <c r="D135" s="65">
        <f t="shared" si="48"/>
        <v>1.7264192319409348</v>
      </c>
      <c r="E135" s="65">
        <f t="shared" si="47"/>
        <v>11.810008036426309</v>
      </c>
      <c r="F135" s="65">
        <f t="shared" si="49"/>
        <v>29.256841313730035</v>
      </c>
      <c r="G135" s="65">
        <f t="shared" si="52"/>
        <v>1.145754089502508</v>
      </c>
      <c r="H135" s="65">
        <f t="shared" si="50"/>
        <v>20.22418017663267</v>
      </c>
      <c r="I135" s="65">
        <f t="shared" si="53"/>
        <v>2.673566379757261</v>
      </c>
      <c r="J135" s="65">
        <f t="shared" si="54"/>
        <v>38.737539825591824</v>
      </c>
      <c r="K135" s="65">
        <f t="shared" si="55"/>
        <v>1.386163793228762</v>
      </c>
      <c r="L135" s="65">
        <f t="shared" si="56"/>
        <v>44.22582403059585</v>
      </c>
      <c r="M135" s="65">
        <f t="shared" si="57"/>
        <v>1.301672829748834</v>
      </c>
      <c r="N135" s="65">
        <f t="shared" si="58"/>
        <v>54.873649129932936</v>
      </c>
      <c r="O135" s="65">
        <f t="shared" si="59"/>
        <v>1.9105122376229975</v>
      </c>
      <c r="P135" s="65">
        <f t="shared" si="60"/>
        <v>69.40082449134843</v>
      </c>
      <c r="Q135" s="65">
        <f t="shared" si="61"/>
        <v>0.8267854944076724</v>
      </c>
      <c r="R135" s="65">
        <f t="shared" si="62"/>
        <v>73.31991400782817</v>
      </c>
      <c r="S135" s="65">
        <f t="shared" si="63"/>
        <v>3.4296223237304444</v>
      </c>
      <c r="T135" s="66">
        <f t="shared" si="64"/>
        <v>96.87121210365842</v>
      </c>
    </row>
    <row r="136" spans="2:20" ht="12">
      <c r="B136" s="60">
        <f t="shared" si="66"/>
        <v>6.749999999999999</v>
      </c>
      <c r="C136" s="75">
        <f t="shared" si="65"/>
        <v>1.029503584450906</v>
      </c>
      <c r="D136" s="65">
        <f t="shared" si="48"/>
        <v>1.7197453653399641</v>
      </c>
      <c r="E136" s="65">
        <f t="shared" si="47"/>
        <v>12.249049499375253</v>
      </c>
      <c r="F136" s="65">
        <f t="shared" si="49"/>
        <v>29.573522418802618</v>
      </c>
      <c r="G136" s="65">
        <f t="shared" si="52"/>
        <v>1.1338029994100502</v>
      </c>
      <c r="H136" s="65">
        <f t="shared" si="50"/>
        <v>20.13397787495327</v>
      </c>
      <c r="I136" s="65">
        <f t="shared" si="53"/>
        <v>2.763820463732993</v>
      </c>
      <c r="J136" s="65">
        <f t="shared" si="54"/>
        <v>39.025879647364576</v>
      </c>
      <c r="K136" s="65">
        <f t="shared" si="55"/>
        <v>1.349460210212413</v>
      </c>
      <c r="L136" s="65">
        <f t="shared" si="56"/>
        <v>43.992743735916555</v>
      </c>
      <c r="M136" s="65">
        <f t="shared" si="57"/>
        <v>1.338630922693777</v>
      </c>
      <c r="N136" s="65">
        <f t="shared" si="58"/>
        <v>55.116828626378044</v>
      </c>
      <c r="O136" s="65">
        <f t="shared" si="59"/>
        <v>1.7994944181157273</v>
      </c>
      <c r="P136" s="65">
        <f t="shared" si="60"/>
        <v>68.88083815427112</v>
      </c>
      <c r="Q136" s="65">
        <f t="shared" si="61"/>
        <v>0.8439781100562322</v>
      </c>
      <c r="R136" s="65">
        <f t="shared" si="62"/>
        <v>73.49868068216449</v>
      </c>
      <c r="S136" s="65">
        <f t="shared" si="63"/>
        <v>2.9665666314929675</v>
      </c>
      <c r="T136" s="66">
        <f t="shared" si="64"/>
        <v>95.61136830424795</v>
      </c>
    </row>
    <row r="137" spans="2:20" ht="12">
      <c r="B137" s="60">
        <f t="shared" si="66"/>
        <v>6.999999999999999</v>
      </c>
      <c r="C137" s="75">
        <f t="shared" si="65"/>
        <v>1.02735328875364</v>
      </c>
      <c r="D137" s="65">
        <f t="shared" si="48"/>
        <v>1.7138153794760123</v>
      </c>
      <c r="E137" s="65">
        <f t="shared" si="47"/>
        <v>12.688689447462215</v>
      </c>
      <c r="F137" s="65">
        <f t="shared" si="49"/>
        <v>29.87948372683441</v>
      </c>
      <c r="G137" s="65">
        <f t="shared" si="52"/>
        <v>1.123310306222674</v>
      </c>
      <c r="H137" s="65">
        <f t="shared" si="50"/>
        <v>20.054011006224684</v>
      </c>
      <c r="I137" s="65">
        <f t="shared" si="53"/>
        <v>2.854618491950476</v>
      </c>
      <c r="J137" s="65">
        <f t="shared" si="54"/>
        <v>39.30661055665282</v>
      </c>
      <c r="K137" s="65">
        <f t="shared" si="55"/>
        <v>1.3180808221267308</v>
      </c>
      <c r="L137" s="65">
        <f t="shared" si="56"/>
        <v>43.788391231190445</v>
      </c>
      <c r="M137" s="65">
        <f t="shared" si="57"/>
        <v>1.3762393224485214</v>
      </c>
      <c r="N137" s="65">
        <f t="shared" si="58"/>
        <v>55.35749009429011</v>
      </c>
      <c r="O137" s="65">
        <f t="shared" si="59"/>
        <v>1.709644452862751</v>
      </c>
      <c r="P137" s="65">
        <f t="shared" si="60"/>
        <v>68.4359441678792</v>
      </c>
      <c r="Q137" s="65">
        <f t="shared" si="61"/>
        <v>0.8620294319074505</v>
      </c>
      <c r="R137" s="65">
        <f t="shared" si="62"/>
        <v>73.68249890157531</v>
      </c>
      <c r="S137" s="65">
        <f t="shared" si="63"/>
        <v>2.641376311998446</v>
      </c>
      <c r="T137" s="66">
        <f t="shared" si="64"/>
        <v>94.60289173170241</v>
      </c>
    </row>
    <row r="138" spans="2:20" ht="12">
      <c r="B138" s="60">
        <f t="shared" si="66"/>
        <v>7.249999999999999</v>
      </c>
      <c r="C138" s="75">
        <f t="shared" si="65"/>
        <v>1.0254323148664124</v>
      </c>
      <c r="D138" s="65">
        <f t="shared" si="48"/>
        <v>1.7085214560295536</v>
      </c>
      <c r="E138" s="65">
        <f t="shared" si="47"/>
        <v>13.128859220419564</v>
      </c>
      <c r="F138" s="65">
        <f t="shared" si="49"/>
        <v>30.175393794609874</v>
      </c>
      <c r="G138" s="65">
        <f t="shared" si="52"/>
        <v>1.1140418154367786</v>
      </c>
      <c r="H138" s="65">
        <f t="shared" si="50"/>
        <v>19.98276260115683</v>
      </c>
      <c r="I138" s="65">
        <f t="shared" si="53"/>
        <v>2.9458931966643687</v>
      </c>
      <c r="J138" s="65">
        <f t="shared" si="54"/>
        <v>39.57995792804307</v>
      </c>
      <c r="K138" s="65">
        <f t="shared" si="55"/>
        <v>1.2909966409580296</v>
      </c>
      <c r="L138" s="65">
        <f t="shared" si="56"/>
        <v>43.608060350138146</v>
      </c>
      <c r="M138" s="65">
        <f t="shared" si="57"/>
        <v>1.4144089977607222</v>
      </c>
      <c r="N138" s="65">
        <f t="shared" si="58"/>
        <v>55.59511037927321</v>
      </c>
      <c r="O138" s="65">
        <f t="shared" si="59"/>
        <v>1.6355787194661917</v>
      </c>
      <c r="P138" s="65">
        <f t="shared" si="60"/>
        <v>68.05125722181931</v>
      </c>
      <c r="Q138" s="65">
        <f t="shared" si="61"/>
        <v>0.8808074225601478</v>
      </c>
      <c r="R138" s="65">
        <f t="shared" si="62"/>
        <v>73.86967632903877</v>
      </c>
      <c r="S138" s="65">
        <f t="shared" si="63"/>
        <v>2.40095272039659</v>
      </c>
      <c r="T138" s="66">
        <f t="shared" si="64"/>
        <v>93.77395831722103</v>
      </c>
    </row>
    <row r="139" spans="2:20" ht="12">
      <c r="B139" s="60">
        <f t="shared" si="66"/>
        <v>7.499999999999999</v>
      </c>
      <c r="C139" s="75">
        <f t="shared" si="65"/>
        <v>1.0237088606485274</v>
      </c>
      <c r="D139" s="65">
        <f t="shared" si="48"/>
        <v>1.7037748163323085</v>
      </c>
      <c r="E139" s="65">
        <f t="shared" si="47"/>
        <v>13.569500438307406</v>
      </c>
      <c r="F139" s="65">
        <f t="shared" si="49"/>
        <v>30.461864651442898</v>
      </c>
      <c r="G139" s="65">
        <f t="shared" si="52"/>
        <v>1.1058095149310758</v>
      </c>
      <c r="H139" s="65">
        <f t="shared" si="50"/>
        <v>19.91899077271027</v>
      </c>
      <c r="I139" s="65">
        <f t="shared" si="53"/>
        <v>3.0375881880131734</v>
      </c>
      <c r="J139" s="65">
        <f t="shared" si="54"/>
        <v>39.84616743906676</v>
      </c>
      <c r="K139" s="65">
        <f t="shared" si="55"/>
        <v>1.2674237584652794</v>
      </c>
      <c r="L139" s="65">
        <f t="shared" si="56"/>
        <v>43.448002087312794</v>
      </c>
      <c r="M139" s="65">
        <f t="shared" si="57"/>
        <v>1.4530667963877884</v>
      </c>
      <c r="N139" s="65">
        <f t="shared" si="58"/>
        <v>55.82932112070214</v>
      </c>
      <c r="O139" s="65">
        <f t="shared" si="59"/>
        <v>1.573585336750286</v>
      </c>
      <c r="P139" s="65">
        <f t="shared" si="60"/>
        <v>67.7156342505758</v>
      </c>
      <c r="Q139" s="65">
        <f t="shared" si="61"/>
        <v>0.9002062488029383</v>
      </c>
      <c r="R139" s="65">
        <f t="shared" si="62"/>
        <v>74.05889747147465</v>
      </c>
      <c r="S139" s="65">
        <f t="shared" si="63"/>
        <v>2.216323353802268</v>
      </c>
      <c r="T139" s="66">
        <f t="shared" si="64"/>
        <v>93.07894861181198</v>
      </c>
    </row>
    <row r="140" spans="2:20" ht="12">
      <c r="B140" s="60">
        <f t="shared" si="66"/>
        <v>7.749999999999999</v>
      </c>
      <c r="C140" s="75">
        <f t="shared" si="65"/>
        <v>1.0221564992819565</v>
      </c>
      <c r="D140" s="65">
        <f t="shared" si="48"/>
        <v>1.6995017906997048</v>
      </c>
      <c r="E140" s="65">
        <f t="shared" si="47"/>
        <v>14.010563123932933</v>
      </c>
      <c r="F140" s="65">
        <f t="shared" si="49"/>
        <v>30.73945729850775</v>
      </c>
      <c r="G140" s="65">
        <f t="shared" si="52"/>
        <v>1.098460878481035</v>
      </c>
      <c r="H140" s="65">
        <f t="shared" si="50"/>
        <v>19.86167016770231</v>
      </c>
      <c r="I140" s="65">
        <f t="shared" si="53"/>
        <v>3.1296558112537283</v>
      </c>
      <c r="J140" s="65">
        <f t="shared" si="54"/>
        <v>40.10549500768603</v>
      </c>
      <c r="K140" s="65">
        <f t="shared" si="55"/>
        <v>1.2467549047512656</v>
      </c>
      <c r="L140" s="65">
        <f t="shared" si="56"/>
        <v>43.30519348060788</v>
      </c>
      <c r="M140" s="65">
        <f t="shared" si="57"/>
        <v>1.4921520165593838</v>
      </c>
      <c r="N140" s="65">
        <f t="shared" si="58"/>
        <v>56.05987035874608</v>
      </c>
      <c r="O140" s="65">
        <f t="shared" si="59"/>
        <v>1.5210232357743851</v>
      </c>
      <c r="P140" s="65">
        <f t="shared" si="60"/>
        <v>67.42054527325523</v>
      </c>
      <c r="Q140" s="65">
        <f t="shared" si="61"/>
        <v>0.9201400422939547</v>
      </c>
      <c r="R140" s="65">
        <f t="shared" si="62"/>
        <v>74.24913561000879</v>
      </c>
      <c r="S140" s="65">
        <f t="shared" si="63"/>
        <v>2.0703417082948055</v>
      </c>
      <c r="T140" s="66">
        <f t="shared" si="64"/>
        <v>92.48712678453018</v>
      </c>
    </row>
    <row r="141" spans="2:20" ht="12">
      <c r="B141" s="60">
        <f t="shared" si="66"/>
        <v>7.999999999999999</v>
      </c>
      <c r="C141" s="75">
        <f t="shared" si="65"/>
        <v>1.0207531163894759</v>
      </c>
      <c r="D141" s="65">
        <f t="shared" si="48"/>
        <v>1.6956408097638196</v>
      </c>
      <c r="E141" s="65">
        <f t="shared" si="47"/>
        <v>14.45200422594492</v>
      </c>
      <c r="F141" s="65">
        <f t="shared" si="49"/>
        <v>31.00868670941363</v>
      </c>
      <c r="G141" s="65">
        <f t="shared" si="52"/>
        <v>1.0918709905056538</v>
      </c>
      <c r="H141" s="65">
        <f t="shared" si="50"/>
        <v>19.80994762910083</v>
      </c>
      <c r="I141" s="65">
        <f t="shared" si="53"/>
        <v>3.2220554956768406</v>
      </c>
      <c r="J141" s="65">
        <f t="shared" si="54"/>
        <v>40.3581998119538</v>
      </c>
      <c r="K141" s="65">
        <f t="shared" si="55"/>
        <v>1.2285126736509446</v>
      </c>
      <c r="L141" s="65">
        <f t="shared" si="56"/>
        <v>43.177170665199014</v>
      </c>
      <c r="M141" s="65">
        <f t="shared" si="57"/>
        <v>1.531613835237886</v>
      </c>
      <c r="N141" s="65">
        <f t="shared" si="58"/>
        <v>56.286594022305884</v>
      </c>
      <c r="O141" s="65">
        <f t="shared" si="59"/>
        <v>1.475962882069647</v>
      </c>
      <c r="P141" s="65">
        <f t="shared" si="60"/>
        <v>67.15933706801837</v>
      </c>
      <c r="Q141" s="65">
        <f t="shared" si="61"/>
        <v>0.940538366861595</v>
      </c>
      <c r="R141" s="65">
        <f t="shared" si="62"/>
        <v>74.43958731524194</v>
      </c>
      <c r="S141" s="65">
        <f t="shared" si="63"/>
        <v>1.9522151690482972</v>
      </c>
      <c r="T141" s="66">
        <f t="shared" si="64"/>
        <v>91.97683981787762</v>
      </c>
    </row>
    <row r="142" spans="2:20" ht="12">
      <c r="B142" s="60">
        <f t="shared" si="66"/>
        <v>8.25</v>
      </c>
      <c r="C142" s="75">
        <f t="shared" si="65"/>
        <v>1.0194800861627227</v>
      </c>
      <c r="D142" s="65">
        <f t="shared" si="48"/>
        <v>1.6921400771436967</v>
      </c>
      <c r="E142" s="65">
        <f t="shared" si="47"/>
        <v>14.8937864456139</v>
      </c>
      <c r="F142" s="65">
        <f t="shared" si="49"/>
        <v>31.270026340902717</v>
      </c>
      <c r="G142" s="65">
        <f t="shared" si="52"/>
        <v>1.085936663578799</v>
      </c>
      <c r="H142" s="65">
        <f t="shared" si="50"/>
        <v>19.763108218045446</v>
      </c>
      <c r="I142" s="65">
        <f t="shared" si="53"/>
        <v>3.3147524676995137</v>
      </c>
      <c r="J142" s="65">
        <f t="shared" si="54"/>
        <v>40.60453948353487</v>
      </c>
      <c r="K142" s="65">
        <f t="shared" si="55"/>
        <v>1.2123168225596404</v>
      </c>
      <c r="L142" s="65">
        <f t="shared" si="56"/>
        <v>43.06190609578963</v>
      </c>
      <c r="M142" s="65">
        <f t="shared" si="57"/>
        <v>1.5714093526037023</v>
      </c>
      <c r="N142" s="65">
        <f t="shared" si="58"/>
        <v>56.50939456953179</v>
      </c>
      <c r="O142" s="65">
        <f t="shared" si="59"/>
        <v>1.4369624322331334</v>
      </c>
      <c r="P142" s="65">
        <f t="shared" si="60"/>
        <v>66.92673667952454</v>
      </c>
      <c r="Q142" s="65">
        <f t="shared" si="61"/>
        <v>0.9613428710767096</v>
      </c>
      <c r="R142" s="65">
        <f t="shared" si="62"/>
        <v>74.62962318695263</v>
      </c>
      <c r="S142" s="65">
        <f t="shared" si="63"/>
        <v>1.854813491748013</v>
      </c>
      <c r="T142" s="66">
        <f t="shared" si="64"/>
        <v>91.53229108341131</v>
      </c>
    </row>
    <row r="143" spans="2:20" ht="12">
      <c r="B143" s="60">
        <f t="shared" si="66"/>
        <v>8.5</v>
      </c>
      <c r="C143" s="75">
        <f t="shared" si="65"/>
        <v>1.0183216266277422</v>
      </c>
      <c r="D143" s="65">
        <f t="shared" si="48"/>
        <v>1.6889557515963998</v>
      </c>
      <c r="E143" s="65">
        <f t="shared" si="47"/>
        <v>15.335877296374704</v>
      </c>
      <c r="F143" s="65">
        <f t="shared" si="49"/>
        <v>31.523912181308063</v>
      </c>
      <c r="G143" s="65">
        <f t="shared" si="52"/>
        <v>1.0805719865329082</v>
      </c>
      <c r="H143" s="65">
        <f t="shared" si="50"/>
        <v>19.72054889106799</v>
      </c>
      <c r="I143" s="65">
        <f t="shared" si="53"/>
        <v>3.4077167372011314</v>
      </c>
      <c r="J143" s="65">
        <f t="shared" si="54"/>
        <v>40.84476684299085</v>
      </c>
      <c r="K143" s="65">
        <f t="shared" si="55"/>
        <v>1.1978609482107525</v>
      </c>
      <c r="L143" s="65">
        <f t="shared" si="56"/>
        <v>42.95771680535922</v>
      </c>
      <c r="M143" s="65">
        <f t="shared" si="57"/>
        <v>1.61150208653038</v>
      </c>
      <c r="N143" s="65">
        <f t="shared" si="58"/>
        <v>56.72822486363727</v>
      </c>
      <c r="O143" s="65">
        <f t="shared" si="59"/>
        <v>1.4029233048788277</v>
      </c>
      <c r="P143" s="65">
        <f t="shared" si="60"/>
        <v>66.71850703262271</v>
      </c>
      <c r="Q143" s="65">
        <f t="shared" si="61"/>
        <v>0.9825047791722331</v>
      </c>
      <c r="R143" s="65">
        <f t="shared" si="62"/>
        <v>74.8187504101274</v>
      </c>
      <c r="S143" s="65">
        <f t="shared" si="63"/>
        <v>1.7732382656789256</v>
      </c>
      <c r="T143" s="66">
        <f t="shared" si="64"/>
        <v>91.14162805074058</v>
      </c>
    </row>
    <row r="144" spans="2:20" ht="12">
      <c r="B144" s="60">
        <f t="shared" si="66"/>
        <v>8.75</v>
      </c>
      <c r="C144" s="75">
        <f t="shared" si="65"/>
        <v>1.0172642906228926</v>
      </c>
      <c r="D144" s="65">
        <f t="shared" si="48"/>
        <v>1.6860505143165316</v>
      </c>
      <c r="E144" s="65">
        <f t="shared" si="47"/>
        <v>15.778248343620977</v>
      </c>
      <c r="F144" s="65">
        <f t="shared" si="49"/>
        <v>31.770746373214934</v>
      </c>
      <c r="G144" s="65">
        <f t="shared" si="52"/>
        <v>1.0757049148117577</v>
      </c>
      <c r="H144" s="65">
        <f t="shared" si="50"/>
        <v>19.681757904230697</v>
      </c>
      <c r="I144" s="65">
        <f t="shared" si="53"/>
        <v>3.5009222913237297</v>
      </c>
      <c r="J144" s="65">
        <f t="shared" si="54"/>
        <v>41.07912773275403</v>
      </c>
      <c r="K144" s="65">
        <f t="shared" si="55"/>
        <v>1.1848955497171751</v>
      </c>
      <c r="L144" s="65">
        <f t="shared" si="56"/>
        <v>42.86319487659562</v>
      </c>
      <c r="M144" s="65">
        <f t="shared" si="57"/>
        <v>1.6518608002533501</v>
      </c>
      <c r="N144" s="65">
        <f t="shared" si="58"/>
        <v>56.943075919220696</v>
      </c>
      <c r="O144" s="65">
        <f t="shared" si="59"/>
        <v>1.3729941456286934</v>
      </c>
      <c r="P144" s="65">
        <f t="shared" si="60"/>
        <v>66.53120218937897</v>
      </c>
      <c r="Q144" s="65">
        <f t="shared" si="61"/>
        <v>1.0039829848091648</v>
      </c>
      <c r="R144" s="65">
        <f t="shared" si="62"/>
        <v>75.0065840241451</v>
      </c>
      <c r="S144" s="65">
        <f t="shared" si="63"/>
        <v>1.7040141062364391</v>
      </c>
      <c r="T144" s="66">
        <f t="shared" si="64"/>
        <v>90.79574987166691</v>
      </c>
    </row>
    <row r="145" spans="2:20" ht="12">
      <c r="B145" s="60">
        <f t="shared" si="66"/>
        <v>9</v>
      </c>
      <c r="C145" s="75">
        <f t="shared" si="65"/>
        <v>1.0162965606172092</v>
      </c>
      <c r="D145" s="65">
        <f t="shared" si="48"/>
        <v>1.683392430345608</v>
      </c>
      <c r="E145" s="65">
        <f t="shared" si="47"/>
        <v>16.22087458542525</v>
      </c>
      <c r="F145" s="65">
        <f t="shared" si="49"/>
        <v>32.01090044979709</v>
      </c>
      <c r="G145" s="65">
        <f t="shared" si="52"/>
        <v>1.071274630416859</v>
      </c>
      <c r="H145" s="65">
        <f t="shared" si="50"/>
        <v>19.64629855029178</v>
      </c>
      <c r="I145" s="65">
        <f t="shared" si="53"/>
        <v>3.5943464475245452</v>
      </c>
      <c r="J145" s="65">
        <f t="shared" si="54"/>
        <v>41.307859633208906</v>
      </c>
      <c r="K145" s="65">
        <f t="shared" si="55"/>
        <v>1.173215530721927</v>
      </c>
      <c r="L145" s="65">
        <f t="shared" si="56"/>
        <v>42.777154073199895</v>
      </c>
      <c r="M145" s="65">
        <f t="shared" si="57"/>
        <v>1.692458579912393</v>
      </c>
      <c r="N145" s="65">
        <f t="shared" si="58"/>
        <v>57.15396753613867</v>
      </c>
      <c r="O145" s="65">
        <f t="shared" si="59"/>
        <v>1.3465052788397593</v>
      </c>
      <c r="P145" s="65">
        <f t="shared" si="60"/>
        <v>66.36198972625438</v>
      </c>
      <c r="Q145" s="65">
        <f t="shared" si="61"/>
        <v>1.025742584909819</v>
      </c>
      <c r="R145" s="65">
        <f t="shared" si="62"/>
        <v>75.19282468944786</v>
      </c>
      <c r="S145" s="65">
        <f t="shared" si="63"/>
        <v>1.644607662412418</v>
      </c>
      <c r="T145" s="66">
        <f t="shared" si="64"/>
        <v>90.48753234624485</v>
      </c>
    </row>
    <row r="146" spans="2:20" ht="12">
      <c r="B146" s="60">
        <f t="shared" si="66"/>
        <v>9.25</v>
      </c>
      <c r="C146" s="75">
        <f t="shared" si="65"/>
        <v>1.0154085237184156</v>
      </c>
      <c r="D146" s="65">
        <f t="shared" si="48"/>
        <v>1.6809540366839406</v>
      </c>
      <c r="E146" s="65">
        <f t="shared" si="47"/>
        <v>16.663733944417444</v>
      </c>
      <c r="F146" s="65">
        <f t="shared" si="49"/>
        <v>32.24471822405626</v>
      </c>
      <c r="G146" s="65">
        <f t="shared" si="52"/>
        <v>1.067229477155416</v>
      </c>
      <c r="H146" s="65">
        <f t="shared" si="50"/>
        <v>19.613796208511136</v>
      </c>
      <c r="I146" s="65">
        <f t="shared" si="53"/>
        <v>3.687969330115401</v>
      </c>
      <c r="J146" s="65">
        <f t="shared" si="54"/>
        <v>41.53119083743195</v>
      </c>
      <c r="K146" s="65">
        <f t="shared" si="55"/>
        <v>1.162650842649949</v>
      </c>
      <c r="L146" s="65">
        <f t="shared" si="56"/>
        <v>42.69858840172837</v>
      </c>
      <c r="M146" s="65">
        <f t="shared" si="57"/>
        <v>1.733272101692011</v>
      </c>
      <c r="N146" s="65">
        <f t="shared" si="58"/>
        <v>57.360941105359544</v>
      </c>
      <c r="O146" s="65">
        <f t="shared" si="59"/>
        <v>1.3229229294172193</v>
      </c>
      <c r="P146" s="65">
        <f t="shared" si="60"/>
        <v>66.20851943281949</v>
      </c>
      <c r="Q146" s="65">
        <f t="shared" si="61"/>
        <v>1.0477537391772747</v>
      </c>
      <c r="R146" s="65">
        <f t="shared" si="62"/>
        <v>75.37724134924358</v>
      </c>
      <c r="S146" s="65">
        <f t="shared" si="63"/>
        <v>1.5931292637999448</v>
      </c>
      <c r="T146" s="66">
        <f t="shared" si="64"/>
        <v>90.21130646233783</v>
      </c>
    </row>
    <row r="147" spans="2:20" ht="12">
      <c r="B147" s="60">
        <f t="shared" si="66"/>
        <v>9.5</v>
      </c>
      <c r="C147" s="75">
        <f t="shared" si="65"/>
        <v>1.0145916091403127</v>
      </c>
      <c r="D147" s="65">
        <f t="shared" si="48"/>
        <v>1.6787116066759276</v>
      </c>
      <c r="E147" s="65">
        <f t="shared" si="47"/>
        <v>17.10680684806695</v>
      </c>
      <c r="F147" s="65">
        <f t="shared" si="49"/>
        <v>32.472518368185746</v>
      </c>
      <c r="G147" s="65">
        <f aca="true" t="shared" si="67" ref="G147:G178">(E$10^2-B147^2)*(F$10^2-B147^2)/(1/E$10^2-B147^2)/(1/F$10^2-B147^2)</f>
        <v>1.0635253308421364</v>
      </c>
      <c r="H147" s="65">
        <f t="shared" si="50"/>
        <v>19.583927951411553</v>
      </c>
      <c r="I147" s="65">
        <f aca="true" t="shared" si="68" ref="I147:I178">G$13^2*B147*(G$10^2-$B147^2)*(H$10^2-$B147^2)/(1/G$10^2-$B147^2)/(1/H$10^2-$B147^2)</f>
        <v>3.7817734434578703</v>
      </c>
      <c r="J147" s="65">
        <f aca="true" t="shared" si="69" ref="J147:J178">-20*LOG(1/SQRT(1+G$12^2*I147^2))</f>
        <v>41.74934002347628</v>
      </c>
      <c r="K147" s="65">
        <f aca="true" t="shared" si="70" ref="K147:K178">(I$10^2-$B147^2)*(J$10^2-$B147^2)*(K$10^2-$B147^2)/(1/I$10^2-$B147^2)/(1/J$10^2-$B147^2)/(1/K$10^2-$B147^2)</f>
        <v>1.1530593869994439</v>
      </c>
      <c r="L147" s="65">
        <f aca="true" t="shared" si="71" ref="L147:L178">-20*LOG(1/SQRT(1+I$12^2*K147^2))</f>
        <v>42.62663959932074</v>
      </c>
      <c r="M147" s="65">
        <f aca="true" t="shared" si="72" ref="M147:M178">L$13^2*$B147*(L$10^2-$B147^2)*(M$10^2-$B147^2)*(N$10^2-$B147^2)/(1/L$10^2-$B147^2)/(1/M$10^2-$B147^2)/(1/N$10^2-$B147^2)</f>
        <v>1.7742810443888488</v>
      </c>
      <c r="N147" s="65">
        <f aca="true" t="shared" si="73" ref="N147:N178">-20*LOG(1/SQRT(1+L$12^2*M147^2))</f>
        <v>57.56405406074268</v>
      </c>
      <c r="O147" s="65">
        <f aca="true" t="shared" si="74" ref="O147:O178">(O$10^2-$B147^2)*(P$10^2-$B147^2)*(Q$10^2-$B147^2)*(R$10^2-$B147^2)/(1/O$10^2-$B147^2)/(1/P$10^2-$B147^2)/(1/Q$10^2-$B147^2)/(1/R$10^2-$B147^2)</f>
        <v>1.301816596113311</v>
      </c>
      <c r="P147" s="65">
        <f aca="true" t="shared" si="75" ref="P147:P178">-20*LOG(1/SQRT(1+O$12^2*O147^2))</f>
        <v>66.06882466541154</v>
      </c>
      <c r="Q147" s="65">
        <f aca="true" t="shared" si="76" ref="Q147:Q167">S$13^2*$B147*(S$10^2-$B147^2)*(T$10^2-$B147^2)*(U$10^2-$B147^2)*(V$10^2-$B147^2)/(1/S$10^2-$B147^2)/(1/T$10^2-$B147^2)/(1/U$10^2-$B147^2)/(1/V$10^2-$B147^2)</f>
        <v>1.0699907737079972</v>
      </c>
      <c r="R147" s="65">
        <f aca="true" t="shared" si="77" ref="R147:R178">-20*LOG(1/SQRT(1+S$12^2*Q147^2))</f>
        <v>75.55965761360854</v>
      </c>
      <c r="S147" s="65">
        <f aca="true" t="shared" si="78" ref="S147:S167">(W$10^2-$B147^2)*(X$10^2-$B147^2)*(Y$10^2-$B147^2)*(Z$10^2-$B147^2)*(AA$10^2-$B147^2)/(1/W$10^2-$B147^2)/(1/X$10^2-$B147^2)/(1/Y$10^2-$B147^2)/(1/Z$10^2-$B147^2)/(1/AA$10^2-$B147^2)</f>
        <v>1.5481411308278978</v>
      </c>
      <c r="T147" s="66">
        <f aca="true" t="shared" si="79" ref="T147:T178">-20*LOG(1/SQRT(1+W$12^2*S147^2))</f>
        <v>89.96249714118427</v>
      </c>
    </row>
    <row r="148" spans="2:20" ht="12">
      <c r="B148" s="60">
        <f t="shared" si="66"/>
        <v>9.75</v>
      </c>
      <c r="C148" s="75">
        <f t="shared" si="65"/>
        <v>1.0138383747107884</v>
      </c>
      <c r="D148" s="65">
        <f t="shared" si="48"/>
        <v>1.6766445525760496</v>
      </c>
      <c r="E148" s="65">
        <f>$D$13^2*B148*($D$10^2-B148^2)/(1/$D$10^2-B148^2)</f>
        <v>17.55007587981281</v>
      </c>
      <c r="F148" s="65">
        <f t="shared" si="49"/>
        <v>32.69459671740891</v>
      </c>
      <c r="G148" s="65">
        <f t="shared" si="67"/>
        <v>1.0601243017962596</v>
      </c>
      <c r="H148" s="65">
        <f t="shared" si="50"/>
        <v>19.55641414281718</v>
      </c>
      <c r="I148" s="65">
        <f t="shared" si="68"/>
        <v>3.8757433214753663</v>
      </c>
      <c r="J148" s="65">
        <f t="shared" si="69"/>
        <v>41.96251610797974</v>
      </c>
      <c r="K148" s="65">
        <f t="shared" si="70"/>
        <v>1.1443215664623902</v>
      </c>
      <c r="L148" s="65">
        <f t="shared" si="71"/>
        <v>42.56057138044233</v>
      </c>
      <c r="M148" s="65">
        <f t="shared" si="72"/>
        <v>1.8154676146491318</v>
      </c>
      <c r="N148" s="65">
        <f t="shared" si="73"/>
        <v>57.763375586515096</v>
      </c>
      <c r="O148" s="65">
        <f t="shared" si="74"/>
        <v>1.2828353735065985</v>
      </c>
      <c r="P148" s="65">
        <f t="shared" si="75"/>
        <v>65.94124715841286</v>
      </c>
      <c r="Q148" s="65">
        <f t="shared" si="76"/>
        <v>1.0924314696825164</v>
      </c>
      <c r="R148" s="65">
        <f t="shared" si="77"/>
        <v>75.7399409986167</v>
      </c>
      <c r="S148" s="65">
        <f t="shared" si="78"/>
        <v>1.5085302499698199</v>
      </c>
      <c r="T148" s="66">
        <f t="shared" si="79"/>
        <v>89.73736662661098</v>
      </c>
    </row>
    <row r="149" spans="2:20" ht="12">
      <c r="B149" s="60">
        <f t="shared" si="66"/>
        <v>10</v>
      </c>
      <c r="C149" s="75">
        <f t="shared" si="65"/>
        <v>1.0131423321742399</v>
      </c>
      <c r="D149" s="65">
        <f aca="true" t="shared" si="80" ref="D149:D167">-20*LOG(1/SQRT(1+$C$12^2*C149^2))</f>
        <v>1.6747349372613902</v>
      </c>
      <c r="E149" s="65">
        <f>$D$13^2*B149*($D$10^2-B149^2)/(1/$D$10^2-B149^2)</f>
        <v>17.993525487381547</v>
      </c>
      <c r="F149" s="65">
        <f aca="true" t="shared" si="81" ref="F149:F167">-20*LOG(1/SQRT(1+$D$12^2*E149^2))</f>
        <v>32.91122832944149</v>
      </c>
      <c r="G149" s="65">
        <f t="shared" si="67"/>
        <v>1.0569936936693594</v>
      </c>
      <c r="H149" s="65">
        <f aca="true" t="shared" si="82" ref="H149:H167">-20*LOG(1/SQRT(1+$E$12^2*G149^2))</f>
        <v>19.531011599498292</v>
      </c>
      <c r="I149" s="65">
        <f t="shared" si="68"/>
        <v>3.9698652379146084</v>
      </c>
      <c r="J149" s="65">
        <f t="shared" si="69"/>
        <v>42.170918296938574</v>
      </c>
      <c r="K149" s="65">
        <f t="shared" si="70"/>
        <v>1.1363360558113698</v>
      </c>
      <c r="L149" s="65">
        <f t="shared" si="71"/>
        <v>42.4997488584895</v>
      </c>
      <c r="M149" s="65">
        <f t="shared" si="72"/>
        <v>1.8568161603135618</v>
      </c>
      <c r="N149" s="65">
        <f t="shared" si="73"/>
        <v>57.95898328856709</v>
      </c>
      <c r="O149" s="65">
        <f t="shared" si="74"/>
        <v>1.2656904871464385</v>
      </c>
      <c r="P149" s="65">
        <f t="shared" si="75"/>
        <v>65.82437897098401</v>
      </c>
      <c r="Q149" s="65">
        <f t="shared" si="76"/>
        <v>1.1150564939010372</v>
      </c>
      <c r="R149" s="65">
        <f t="shared" si="77"/>
        <v>75.91799437254292</v>
      </c>
      <c r="S149" s="65">
        <f t="shared" si="78"/>
        <v>1.473421838882338</v>
      </c>
      <c r="T149" s="66">
        <f t="shared" si="79"/>
        <v>89.5328282126527</v>
      </c>
    </row>
    <row r="150" spans="2:20" ht="12">
      <c r="B150" s="60">
        <f>B149+5</f>
        <v>15</v>
      </c>
      <c r="C150" s="75">
        <f t="shared" si="65"/>
        <v>1.0057809988569848</v>
      </c>
      <c r="D150" s="65">
        <f t="shared" si="80"/>
        <v>1.6545679862112717</v>
      </c>
      <c r="E150" s="65">
        <f>$D$13^2*B150*($D$10^2-B150^2)/(1/$D$10^2-B150^2)</f>
        <v>26.886060285999285</v>
      </c>
      <c r="F150" s="65">
        <f t="shared" si="81"/>
        <v>36.39821971108826</v>
      </c>
      <c r="G150" s="65">
        <f t="shared" si="67"/>
        <v>1.0245849496333799</v>
      </c>
      <c r="H150" s="65">
        <f t="shared" si="82"/>
        <v>19.263631159997846</v>
      </c>
      <c r="I150" s="65">
        <f t="shared" si="68"/>
        <v>5.871804673656444</v>
      </c>
      <c r="J150" s="65">
        <f t="shared" si="69"/>
        <v>45.57069198760007</v>
      </c>
      <c r="K150" s="65">
        <f t="shared" si="70"/>
        <v>1.056782875243461</v>
      </c>
      <c r="L150" s="65">
        <f t="shared" si="71"/>
        <v>41.86936661546012</v>
      </c>
      <c r="M150" s="65">
        <f t="shared" si="72"/>
        <v>2.704054487974231</v>
      </c>
      <c r="N150" s="65">
        <f t="shared" si="73"/>
        <v>61.22391024379421</v>
      </c>
      <c r="O150" s="65">
        <f t="shared" si="74"/>
        <v>1.104792518552103</v>
      </c>
      <c r="P150" s="65">
        <f t="shared" si="75"/>
        <v>64.64344349867982</v>
      </c>
      <c r="Q150" s="65">
        <f t="shared" si="76"/>
        <v>1.5899005412824574</v>
      </c>
      <c r="R150" s="65">
        <f t="shared" si="77"/>
        <v>78.9994560340011</v>
      </c>
      <c r="S150" s="65">
        <f t="shared" si="78"/>
        <v>1.1721522823027872</v>
      </c>
      <c r="T150" s="66">
        <f t="shared" si="79"/>
        <v>87.54596691306169</v>
      </c>
    </row>
    <row r="151" spans="2:20" ht="12">
      <c r="B151" s="60">
        <f aca="true" t="shared" si="83" ref="B151:B167">B150+5</f>
        <v>20</v>
      </c>
      <c r="C151" s="75">
        <f t="shared" si="65"/>
        <v>1.0032401553682575</v>
      </c>
      <c r="D151" s="65">
        <f t="shared" si="80"/>
        <v>1.647619623708424</v>
      </c>
      <c r="E151" s="65">
        <f aca="true" t="shared" si="84" ref="E151:E167">$D$13^2*B151*($D$10^2-B151^2)/(1/$D$10^2-B151^2)</f>
        <v>35.799953215860135</v>
      </c>
      <c r="F151" s="65">
        <f t="shared" si="81"/>
        <v>38.88489156346124</v>
      </c>
      <c r="G151" s="65">
        <f t="shared" si="67"/>
        <v>1.0136879352833517</v>
      </c>
      <c r="H151" s="65">
        <f t="shared" si="82"/>
        <v>19.171869326629157</v>
      </c>
      <c r="I151" s="65">
        <f t="shared" si="68"/>
        <v>7.791097798255775</v>
      </c>
      <c r="J151" s="65">
        <f t="shared" si="69"/>
        <v>48.02718107561802</v>
      </c>
      <c r="K151" s="65">
        <f t="shared" si="70"/>
        <v>1.0312512692292508</v>
      </c>
      <c r="L151" s="65">
        <f t="shared" si="71"/>
        <v>41.65695535090432</v>
      </c>
      <c r="M151" s="65">
        <f t="shared" si="72"/>
        <v>3.5688019091994962</v>
      </c>
      <c r="N151" s="65">
        <f t="shared" si="73"/>
        <v>63.634048927805686</v>
      </c>
      <c r="O151" s="65">
        <f t="shared" si="74"/>
        <v>1.0567045193393925</v>
      </c>
      <c r="P151" s="65">
        <f t="shared" si="75"/>
        <v>64.25690044163483</v>
      </c>
      <c r="Q151" s="65">
        <f t="shared" si="76"/>
        <v>2.0833178890467354</v>
      </c>
      <c r="R151" s="65">
        <f t="shared" si="77"/>
        <v>81.3471677287007</v>
      </c>
      <c r="S151" s="65">
        <f t="shared" si="78"/>
        <v>1.0910131949838826</v>
      </c>
      <c r="T151" s="66">
        <f t="shared" si="79"/>
        <v>86.92288622579126</v>
      </c>
    </row>
    <row r="152" spans="2:20" ht="12">
      <c r="B152" s="60">
        <f t="shared" si="83"/>
        <v>25</v>
      </c>
      <c r="C152" s="75">
        <f t="shared" si="65"/>
        <v>1.0020702645273536</v>
      </c>
      <c r="D152" s="65">
        <f t="shared" si="80"/>
        <v>1.6444225378141453</v>
      </c>
      <c r="E152" s="65">
        <f t="shared" si="84"/>
        <v>44.722207657698156</v>
      </c>
      <c r="F152" s="65">
        <f t="shared" si="81"/>
        <v>40.817505384588415</v>
      </c>
      <c r="G152" s="65">
        <f t="shared" si="67"/>
        <v>1.008719092522198</v>
      </c>
      <c r="H152" s="65">
        <f t="shared" si="82"/>
        <v>19.12970757906944</v>
      </c>
      <c r="I152" s="65">
        <f t="shared" si="68"/>
        <v>9.717063121345474</v>
      </c>
      <c r="J152" s="65">
        <f t="shared" si="69"/>
        <v>49.94588400754972</v>
      </c>
      <c r="K152" s="65">
        <f t="shared" si="70"/>
        <v>1.0198029353918254</v>
      </c>
      <c r="L152" s="65">
        <f t="shared" si="71"/>
        <v>41.5599972788738</v>
      </c>
      <c r="M152" s="65">
        <f t="shared" si="72"/>
        <v>4.440094177323382</v>
      </c>
      <c r="N152" s="65">
        <f t="shared" si="73"/>
        <v>65.53144304835676</v>
      </c>
      <c r="O152" s="65">
        <f t="shared" si="74"/>
        <v>1.0356625121342407</v>
      </c>
      <c r="P152" s="65">
        <f t="shared" si="75"/>
        <v>64.08219433952101</v>
      </c>
      <c r="Q152" s="65">
        <f t="shared" si="76"/>
        <v>2.5834231993365258</v>
      </c>
      <c r="R152" s="65">
        <f t="shared" si="77"/>
        <v>83.21596796118183</v>
      </c>
      <c r="S152" s="65">
        <f t="shared" si="78"/>
        <v>1.0566682979138657</v>
      </c>
      <c r="T152" s="66">
        <f t="shared" si="79"/>
        <v>86.64505972361242</v>
      </c>
    </row>
    <row r="153" spans="2:20" ht="12">
      <c r="B153" s="60">
        <f t="shared" si="83"/>
        <v>30</v>
      </c>
      <c r="C153" s="75">
        <f t="shared" si="65"/>
        <v>1.0014363912614463</v>
      </c>
      <c r="D153" s="65">
        <f t="shared" si="80"/>
        <v>1.6426908602783843</v>
      </c>
      <c r="E153" s="65">
        <f t="shared" si="84"/>
        <v>53.648606029163254</v>
      </c>
      <c r="F153" s="65">
        <f t="shared" si="81"/>
        <v>42.39809978314864</v>
      </c>
      <c r="G153" s="65">
        <f t="shared" si="67"/>
        <v>1.0060394994923456</v>
      </c>
      <c r="H153" s="65">
        <f t="shared" si="82"/>
        <v>19.10688645724527</v>
      </c>
      <c r="I153" s="65">
        <f t="shared" si="68"/>
        <v>11.64631061417673</v>
      </c>
      <c r="J153" s="65">
        <f t="shared" si="69"/>
        <v>51.518937544144705</v>
      </c>
      <c r="K153" s="65">
        <f t="shared" si="70"/>
        <v>1.0136785044277739</v>
      </c>
      <c r="L153" s="65">
        <f t="shared" si="71"/>
        <v>41.50768054319802</v>
      </c>
      <c r="M153" s="65">
        <f t="shared" si="72"/>
        <v>5.314568642313959</v>
      </c>
      <c r="N153" s="65">
        <f t="shared" si="73"/>
        <v>67.09295945805214</v>
      </c>
      <c r="O153" s="65">
        <f t="shared" si="74"/>
        <v>1.0245347321369356</v>
      </c>
      <c r="P153" s="65">
        <f t="shared" si="75"/>
        <v>63.988362963878</v>
      </c>
      <c r="Q153" s="65">
        <f t="shared" si="76"/>
        <v>3.0867302569969643</v>
      </c>
      <c r="R153" s="65">
        <f t="shared" si="77"/>
        <v>84.76203043063862</v>
      </c>
      <c r="S153" s="65">
        <f t="shared" si="78"/>
        <v>1.038780974300602</v>
      </c>
      <c r="T153" s="66">
        <f t="shared" si="79"/>
        <v>86.49676589996986</v>
      </c>
    </row>
    <row r="154" spans="2:20" ht="12">
      <c r="B154" s="60">
        <f t="shared" si="83"/>
        <v>35</v>
      </c>
      <c r="C154" s="75">
        <f t="shared" si="65"/>
        <v>1.0010547361436508</v>
      </c>
      <c r="D154" s="65">
        <f t="shared" si="80"/>
        <v>1.6416484127664834</v>
      </c>
      <c r="E154" s="65">
        <f t="shared" si="84"/>
        <v>62.57736161066319</v>
      </c>
      <c r="F154" s="65">
        <f t="shared" si="81"/>
        <v>43.7352096539854</v>
      </c>
      <c r="G154" s="65">
        <f t="shared" si="67"/>
        <v>1.0044303771175298</v>
      </c>
      <c r="H154" s="65">
        <f t="shared" si="82"/>
        <v>19.093153635167134</v>
      </c>
      <c r="I154" s="65">
        <f t="shared" si="68"/>
        <v>13.577417966437709</v>
      </c>
      <c r="J154" s="65">
        <f t="shared" si="69"/>
        <v>52.8515058291562</v>
      </c>
      <c r="K154" s="65">
        <f t="shared" si="70"/>
        <v>1.0100172107818188</v>
      </c>
      <c r="L154" s="65">
        <f t="shared" si="71"/>
        <v>41.4762535144756</v>
      </c>
      <c r="M154" s="65">
        <f t="shared" si="72"/>
        <v>6.190835491018273</v>
      </c>
      <c r="N154" s="65">
        <f t="shared" si="73"/>
        <v>68.41858409386045</v>
      </c>
      <c r="O154" s="65">
        <f t="shared" si="74"/>
        <v>1.017924716303634</v>
      </c>
      <c r="P154" s="65">
        <f t="shared" si="75"/>
        <v>63.932142464170134</v>
      </c>
      <c r="Q154" s="65">
        <f t="shared" si="76"/>
        <v>3.5918262867747655</v>
      </c>
      <c r="R154" s="65">
        <f t="shared" si="77"/>
        <v>86.07836333625306</v>
      </c>
      <c r="S154" s="65">
        <f t="shared" si="78"/>
        <v>1.0282444700715871</v>
      </c>
      <c r="T154" s="66">
        <f t="shared" si="79"/>
        <v>86.40821381598259</v>
      </c>
    </row>
    <row r="155" spans="2:20" ht="12">
      <c r="B155" s="60">
        <f t="shared" si="83"/>
        <v>40</v>
      </c>
      <c r="C155" s="75">
        <f t="shared" si="65"/>
        <v>1.0008072485136144</v>
      </c>
      <c r="D155" s="65">
        <f t="shared" si="80"/>
        <v>1.640972507152436</v>
      </c>
      <c r="E155" s="65">
        <f t="shared" si="84"/>
        <v>71.50758653195973</v>
      </c>
      <c r="F155" s="65">
        <f t="shared" si="81"/>
        <v>44.893864058122155</v>
      </c>
      <c r="G155" s="65">
        <f t="shared" si="67"/>
        <v>1.0033886337661473</v>
      </c>
      <c r="H155" s="65">
        <f t="shared" si="82"/>
        <v>19.084251579668933</v>
      </c>
      <c r="I155" s="65">
        <f t="shared" si="68"/>
        <v>15.509682037584703</v>
      </c>
      <c r="J155" s="65">
        <f t="shared" si="69"/>
        <v>54.00721470610404</v>
      </c>
      <c r="K155" s="65">
        <f t="shared" si="70"/>
        <v>1.0076534583434296</v>
      </c>
      <c r="L155" s="65">
        <f t="shared" si="71"/>
        <v>41.45590347656803</v>
      </c>
      <c r="M155" s="65">
        <f t="shared" si="72"/>
        <v>7.068213162395567</v>
      </c>
      <c r="N155" s="65">
        <f t="shared" si="73"/>
        <v>69.56979144375677</v>
      </c>
      <c r="O155" s="65">
        <f t="shared" si="74"/>
        <v>1.013673971038949</v>
      </c>
      <c r="P155" s="65">
        <f t="shared" si="75"/>
        <v>63.89579518420384</v>
      </c>
      <c r="Q155" s="65">
        <f t="shared" si="76"/>
        <v>4.09802580465672</v>
      </c>
      <c r="R155" s="65">
        <f t="shared" si="77"/>
        <v>87.22355061879794</v>
      </c>
      <c r="S155" s="65">
        <f t="shared" si="78"/>
        <v>1.0215033134622367</v>
      </c>
      <c r="T155" s="66">
        <f t="shared" si="79"/>
        <v>86.35108175926595</v>
      </c>
    </row>
    <row r="156" spans="2:20" ht="12">
      <c r="B156" s="60">
        <f t="shared" si="83"/>
        <v>45</v>
      </c>
      <c r="C156" s="75">
        <f t="shared" si="65"/>
        <v>1.0006376723158525</v>
      </c>
      <c r="D156" s="65">
        <f t="shared" si="80"/>
        <v>1.6405094187436635</v>
      </c>
      <c r="E156" s="65">
        <f t="shared" si="84"/>
        <v>80.43878935315095</v>
      </c>
      <c r="F156" s="65">
        <f t="shared" si="81"/>
        <v>45.91610264713191</v>
      </c>
      <c r="G156" s="65">
        <f t="shared" si="67"/>
        <v>1.002675614478104</v>
      </c>
      <c r="H156" s="65">
        <f t="shared" si="82"/>
        <v>19.07815338664035</v>
      </c>
      <c r="I156" s="65">
        <f t="shared" si="68"/>
        <v>17.44271484522863</v>
      </c>
      <c r="J156" s="65">
        <f t="shared" si="69"/>
        <v>55.027434822205976</v>
      </c>
      <c r="K156" s="65">
        <f t="shared" si="70"/>
        <v>1.0060385563423508</v>
      </c>
      <c r="L156" s="65">
        <f t="shared" si="71"/>
        <v>41.44197298601455</v>
      </c>
      <c r="M156" s="65">
        <f t="shared" si="72"/>
        <v>7.946327406032181</v>
      </c>
      <c r="N156" s="65">
        <f t="shared" si="73"/>
        <v>70.58692767425403</v>
      </c>
      <c r="O156" s="65">
        <f t="shared" si="74"/>
        <v>1.010777395017998</v>
      </c>
      <c r="P156" s="65">
        <f t="shared" si="75"/>
        <v>63.87093971279281</v>
      </c>
      <c r="Q156" s="65">
        <f t="shared" si="76"/>
        <v>4.604954827640455</v>
      </c>
      <c r="R156" s="65">
        <f t="shared" si="77"/>
        <v>88.23656432859629</v>
      </c>
      <c r="S156" s="65">
        <f t="shared" si="78"/>
        <v>1.0169251371458286</v>
      </c>
      <c r="T156" s="66">
        <f t="shared" si="79"/>
        <v>86.31206581932872</v>
      </c>
    </row>
    <row r="157" spans="2:20" ht="12">
      <c r="B157" s="60">
        <f t="shared" si="83"/>
        <v>50</v>
      </c>
      <c r="C157" s="75">
        <f t="shared" si="65"/>
        <v>1.0005164255779155</v>
      </c>
      <c r="D157" s="65">
        <f t="shared" si="80"/>
        <v>1.6401783290370675</v>
      </c>
      <c r="E157" s="65">
        <f t="shared" si="84"/>
        <v>89.37067591837062</v>
      </c>
      <c r="F157" s="65">
        <f t="shared" si="81"/>
        <v>46.830671866227156</v>
      </c>
      <c r="G157" s="65">
        <f t="shared" si="67"/>
        <v>1.0021661918221527</v>
      </c>
      <c r="H157" s="65">
        <f t="shared" si="82"/>
        <v>19.073793890289107</v>
      </c>
      <c r="I157" s="65">
        <f t="shared" si="68"/>
        <v>19.376284628803415</v>
      </c>
      <c r="J157" s="65">
        <f t="shared" si="69"/>
        <v>55.940560723648865</v>
      </c>
      <c r="K157" s="65">
        <f t="shared" si="70"/>
        <v>1.0048862479038052</v>
      </c>
      <c r="L157" s="65">
        <f t="shared" si="71"/>
        <v>41.4320192512199</v>
      </c>
      <c r="M157" s="65">
        <f t="shared" si="72"/>
        <v>8.824955372388956</v>
      </c>
      <c r="N157" s="65">
        <f t="shared" si="73"/>
        <v>71.49784886004801</v>
      </c>
      <c r="O157" s="65">
        <f t="shared" si="74"/>
        <v>1.008714266945995</v>
      </c>
      <c r="P157" s="65">
        <f t="shared" si="75"/>
        <v>63.85319257181662</v>
      </c>
      <c r="Q157" s="65">
        <f t="shared" si="76"/>
        <v>5.112391603786453</v>
      </c>
      <c r="R157" s="65">
        <f t="shared" si="77"/>
        <v>89.1445390990738</v>
      </c>
      <c r="S157" s="65">
        <f t="shared" si="78"/>
        <v>1.0136718644325664</v>
      </c>
      <c r="T157" s="66">
        <f t="shared" si="79"/>
        <v>86.28423401238821</v>
      </c>
    </row>
    <row r="158" spans="2:20" ht="12">
      <c r="B158" s="60">
        <f t="shared" si="83"/>
        <v>55</v>
      </c>
      <c r="C158" s="75">
        <f t="shared" si="65"/>
        <v>1.000426743594425</v>
      </c>
      <c r="D158" s="65">
        <f t="shared" si="80"/>
        <v>1.639933443102648</v>
      </c>
      <c r="E158" s="65">
        <f t="shared" si="84"/>
        <v>98.30305934697407</v>
      </c>
      <c r="F158" s="65">
        <f t="shared" si="81"/>
        <v>47.658096064781</v>
      </c>
      <c r="G158" s="65">
        <f t="shared" si="67"/>
        <v>1.00178959605253</v>
      </c>
      <c r="H158" s="65">
        <f t="shared" si="82"/>
        <v>19.070569699608726</v>
      </c>
      <c r="I158" s="65">
        <f t="shared" si="68"/>
        <v>21.310244353433237</v>
      </c>
      <c r="J158" s="65">
        <f t="shared" si="69"/>
        <v>56.76691729013924</v>
      </c>
      <c r="K158" s="65">
        <f t="shared" si="70"/>
        <v>1.0040351798685367</v>
      </c>
      <c r="L158" s="65">
        <f t="shared" si="71"/>
        <v>41.42466032584991</v>
      </c>
      <c r="M158" s="65">
        <f t="shared" si="72"/>
        <v>9.70395598917293</v>
      </c>
      <c r="N158" s="65">
        <f t="shared" si="73"/>
        <v>72.32257481361356</v>
      </c>
      <c r="O158" s="65">
        <f t="shared" si="74"/>
        <v>1.00719247100811</v>
      </c>
      <c r="P158" s="65">
        <f t="shared" si="75"/>
        <v>63.840078722471574</v>
      </c>
      <c r="Q158" s="65">
        <f t="shared" si="76"/>
        <v>5.620196164839061</v>
      </c>
      <c r="R158" s="65">
        <f t="shared" si="77"/>
        <v>89.9670863248364</v>
      </c>
      <c r="S158" s="65">
        <f t="shared" si="78"/>
        <v>1.011276239615884</v>
      </c>
      <c r="T158" s="66">
        <f t="shared" si="79"/>
        <v>86.26368223391147</v>
      </c>
    </row>
    <row r="159" spans="2:20" ht="12">
      <c r="B159" s="60">
        <f t="shared" si="83"/>
        <v>60</v>
      </c>
      <c r="C159" s="75">
        <f t="shared" si="65"/>
        <v>1.0003585483974957</v>
      </c>
      <c r="D159" s="65">
        <f t="shared" si="80"/>
        <v>1.6397472345128927</v>
      </c>
      <c r="E159" s="65">
        <f t="shared" si="84"/>
        <v>107.23581519989933</v>
      </c>
      <c r="F159" s="65">
        <f t="shared" si="81"/>
        <v>48.41354064774184</v>
      </c>
      <c r="G159" s="65">
        <f t="shared" si="67"/>
        <v>1.0015033457535094</v>
      </c>
      <c r="H159" s="65">
        <f t="shared" si="82"/>
        <v>19.06811820273422</v>
      </c>
      <c r="I159" s="65">
        <f t="shared" si="68"/>
        <v>23.244496210541143</v>
      </c>
      <c r="J159" s="65">
        <f t="shared" si="69"/>
        <v>57.521549999227545</v>
      </c>
      <c r="K159" s="65">
        <f t="shared" si="70"/>
        <v>1.0033887306480693</v>
      </c>
      <c r="L159" s="65">
        <f t="shared" si="71"/>
        <v>41.41906650779978</v>
      </c>
      <c r="M159" s="65">
        <f t="shared" si="72"/>
        <v>10.583235561956169</v>
      </c>
      <c r="N159" s="65">
        <f t="shared" si="73"/>
        <v>73.07596766483738</v>
      </c>
      <c r="O159" s="65">
        <f t="shared" si="74"/>
        <v>1.0060376779111329</v>
      </c>
      <c r="P159" s="65">
        <f t="shared" si="75"/>
        <v>63.83011423594441</v>
      </c>
      <c r="Q159" s="65">
        <f t="shared" si="76"/>
        <v>6.1282757450875325</v>
      </c>
      <c r="R159" s="65">
        <f t="shared" si="77"/>
        <v>90.71882280661606</v>
      </c>
      <c r="S159" s="65">
        <f t="shared" si="78"/>
        <v>1.0094606387036427</v>
      </c>
      <c r="T159" s="66">
        <f t="shared" si="79"/>
        <v>86.2480739540548</v>
      </c>
    </row>
    <row r="160" spans="2:20" ht="12">
      <c r="B160" s="60">
        <f t="shared" si="83"/>
        <v>65</v>
      </c>
      <c r="C160" s="75">
        <f t="shared" si="65"/>
        <v>1.0003054856468052</v>
      </c>
      <c r="D160" s="65">
        <f t="shared" si="80"/>
        <v>1.6396023486819158</v>
      </c>
      <c r="E160" s="65">
        <f t="shared" si="84"/>
        <v>116.1688574031387</v>
      </c>
      <c r="F160" s="65">
        <f t="shared" si="81"/>
        <v>49.10852859732912</v>
      </c>
      <c r="G160" s="65">
        <f t="shared" si="67"/>
        <v>1.0012806842305537</v>
      </c>
      <c r="H160" s="65">
        <f t="shared" si="82"/>
        <v>19.066210818558545</v>
      </c>
      <c r="I160" s="65">
        <f t="shared" si="68"/>
        <v>25.178972596806485</v>
      </c>
      <c r="J160" s="65">
        <f t="shared" si="69"/>
        <v>58.21590620841402</v>
      </c>
      <c r="K160" s="65">
        <f t="shared" si="70"/>
        <v>1.0028861531004245</v>
      </c>
      <c r="L160" s="65">
        <f t="shared" si="71"/>
        <v>41.41471514176595</v>
      </c>
      <c r="M160" s="65">
        <f t="shared" si="72"/>
        <v>11.462729406982854</v>
      </c>
      <c r="N160" s="65">
        <f t="shared" si="73"/>
        <v>73.76935918638597</v>
      </c>
      <c r="O160" s="65">
        <f t="shared" si="74"/>
        <v>1.005140561364078</v>
      </c>
      <c r="P160" s="65">
        <f t="shared" si="75"/>
        <v>63.82236529310478</v>
      </c>
      <c r="Q160" s="65">
        <f t="shared" si="76"/>
        <v>6.636566402317716</v>
      </c>
      <c r="R160" s="65">
        <f t="shared" si="77"/>
        <v>91.41092572037812</v>
      </c>
      <c r="S160" s="65">
        <f t="shared" si="78"/>
        <v>1.0080515233663714</v>
      </c>
      <c r="T160" s="66">
        <f t="shared" si="79"/>
        <v>86.23594077092153</v>
      </c>
    </row>
    <row r="161" spans="2:20" ht="12">
      <c r="B161" s="60">
        <f t="shared" si="83"/>
        <v>70</v>
      </c>
      <c r="C161" s="75">
        <f t="shared" si="65"/>
        <v>1.000263387674597</v>
      </c>
      <c r="D161" s="65">
        <f t="shared" si="80"/>
        <v>1.6394874037922615</v>
      </c>
      <c r="E161" s="65">
        <f t="shared" si="84"/>
        <v>125.10212451676895</v>
      </c>
      <c r="F161" s="65">
        <f t="shared" si="81"/>
        <v>49.75202059858909</v>
      </c>
      <c r="G161" s="65">
        <f t="shared" si="67"/>
        <v>1.0011040766700234</v>
      </c>
      <c r="H161" s="65">
        <f t="shared" si="82"/>
        <v>19.06469765200844</v>
      </c>
      <c r="I161" s="65">
        <f t="shared" si="68"/>
        <v>27.11362528427839</v>
      </c>
      <c r="J161" s="65">
        <f t="shared" si="69"/>
        <v>58.858896998034744</v>
      </c>
      <c r="K161" s="65">
        <f t="shared" si="70"/>
        <v>1.0024876916160421</v>
      </c>
      <c r="L161" s="65">
        <f t="shared" si="71"/>
        <v>41.41126367304848</v>
      </c>
      <c r="M161" s="65">
        <f t="shared" si="72"/>
        <v>12.342391420511753</v>
      </c>
      <c r="N161" s="65">
        <f t="shared" si="73"/>
        <v>74.4115846587055</v>
      </c>
      <c r="O161" s="65">
        <f t="shared" si="74"/>
        <v>1.0044297110803304</v>
      </c>
      <c r="P161" s="65">
        <f t="shared" si="75"/>
        <v>63.81622033276821</v>
      </c>
      <c r="Q161" s="65">
        <f t="shared" si="76"/>
        <v>7.145022616028503</v>
      </c>
      <c r="R161" s="65">
        <f t="shared" si="77"/>
        <v>92.05212899394292</v>
      </c>
      <c r="S161" s="65">
        <f t="shared" si="78"/>
        <v>1.0069358220930325</v>
      </c>
      <c r="T161" s="66">
        <f t="shared" si="79"/>
        <v>86.22632199180772</v>
      </c>
    </row>
    <row r="162" spans="2:20" ht="12">
      <c r="B162" s="60">
        <f t="shared" si="83"/>
        <v>75</v>
      </c>
      <c r="C162" s="75">
        <f t="shared" si="65"/>
        <v>1.0002294288513973</v>
      </c>
      <c r="D162" s="65">
        <f t="shared" si="80"/>
        <v>1.6393946834567115</v>
      </c>
      <c r="E162" s="65">
        <f t="shared" si="84"/>
        <v>134.0355715086278</v>
      </c>
      <c r="F162" s="65">
        <f t="shared" si="81"/>
        <v>50.351122381441215</v>
      </c>
      <c r="G162" s="65">
        <f t="shared" si="67"/>
        <v>1.000961642235705</v>
      </c>
      <c r="H162" s="65">
        <f t="shared" si="82"/>
        <v>19.063477089795025</v>
      </c>
      <c r="I162" s="65">
        <f t="shared" si="68"/>
        <v>29.048418940232487</v>
      </c>
      <c r="J162" s="65">
        <f t="shared" si="69"/>
        <v>59.457594464393594</v>
      </c>
      <c r="K162" s="65">
        <f t="shared" si="70"/>
        <v>1.0021664383417568</v>
      </c>
      <c r="L162" s="65">
        <f t="shared" si="71"/>
        <v>41.40847998205362</v>
      </c>
      <c r="M162" s="65">
        <f t="shared" si="72"/>
        <v>13.22218784976696</v>
      </c>
      <c r="N162" s="65">
        <f t="shared" si="73"/>
        <v>75.0096647917379</v>
      </c>
      <c r="O162" s="65">
        <f t="shared" si="74"/>
        <v>1.003856866884212</v>
      </c>
      <c r="P162" s="65">
        <f t="shared" si="75"/>
        <v>63.81126520376504</v>
      </c>
      <c r="Q162" s="65">
        <f t="shared" si="76"/>
        <v>7.653611091754547</v>
      </c>
      <c r="R162" s="65">
        <f t="shared" si="77"/>
        <v>92.64938464455301</v>
      </c>
      <c r="S162" s="65">
        <f t="shared" si="78"/>
        <v>1.0060372672216125</v>
      </c>
      <c r="T162" s="66">
        <f t="shared" si="79"/>
        <v>86.21856754244317</v>
      </c>
    </row>
    <row r="163" spans="2:20" ht="12">
      <c r="B163" s="60">
        <f t="shared" si="83"/>
        <v>80</v>
      </c>
      <c r="C163" s="75">
        <f t="shared" si="65"/>
        <v>1.0002016384831514</v>
      </c>
      <c r="D163" s="65">
        <f t="shared" si="80"/>
        <v>1.6393188061881638</v>
      </c>
      <c r="E163" s="65">
        <f t="shared" si="84"/>
        <v>142.96916461879803</v>
      </c>
      <c r="F163" s="65">
        <f t="shared" si="81"/>
        <v>50.911563714106876</v>
      </c>
      <c r="G163" s="65">
        <f t="shared" si="67"/>
        <v>1.0008450990057274</v>
      </c>
      <c r="H163" s="65">
        <f t="shared" si="82"/>
        <v>19.06247827086739</v>
      </c>
      <c r="I163" s="65">
        <f t="shared" si="68"/>
        <v>30.983327085690423</v>
      </c>
      <c r="J163" s="65">
        <f t="shared" si="69"/>
        <v>60.01770491721121</v>
      </c>
      <c r="K163" s="65">
        <f t="shared" si="70"/>
        <v>1.0019036522683238</v>
      </c>
      <c r="L163" s="65">
        <f t="shared" si="71"/>
        <v>41.40620225156848</v>
      </c>
      <c r="M163" s="65">
        <f t="shared" si="72"/>
        <v>14.102093413970751</v>
      </c>
      <c r="N163" s="65">
        <f t="shared" si="73"/>
        <v>75.5692700593466</v>
      </c>
      <c r="O163" s="65">
        <f t="shared" si="74"/>
        <v>1.0033884562716786</v>
      </c>
      <c r="P163" s="65">
        <f t="shared" si="75"/>
        <v>63.807211328316704</v>
      </c>
      <c r="Q163" s="65">
        <f t="shared" si="76"/>
        <v>8.162306910687775</v>
      </c>
      <c r="R163" s="65">
        <f t="shared" si="77"/>
        <v>93.20831525020951</v>
      </c>
      <c r="S163" s="65">
        <f t="shared" si="78"/>
        <v>1.0053028842891083</v>
      </c>
      <c r="T163" s="66">
        <f t="shared" si="79"/>
        <v>86.21222473725706</v>
      </c>
    </row>
    <row r="164" spans="2:20" ht="12">
      <c r="B164" s="60">
        <f t="shared" si="83"/>
        <v>85</v>
      </c>
      <c r="C164" s="75">
        <f t="shared" si="65"/>
        <v>1.0001786081702708</v>
      </c>
      <c r="D164" s="65">
        <f t="shared" si="80"/>
        <v>1.6392559261017672</v>
      </c>
      <c r="E164" s="65">
        <f t="shared" si="84"/>
        <v>151.90287803966578</v>
      </c>
      <c r="F164" s="65">
        <f t="shared" si="81"/>
        <v>51.438032150131654</v>
      </c>
      <c r="G164" s="65">
        <f t="shared" si="67"/>
        <v>1.0007485305477155</v>
      </c>
      <c r="H164" s="65">
        <f t="shared" si="82"/>
        <v>19.061650557251014</v>
      </c>
      <c r="I164" s="65">
        <f t="shared" si="68"/>
        <v>32.91832948475007</v>
      </c>
      <c r="J164" s="65">
        <f t="shared" si="69"/>
        <v>60.54389914419357</v>
      </c>
      <c r="K164" s="65">
        <f t="shared" si="70"/>
        <v>1.0016859544388512</v>
      </c>
      <c r="L164" s="65">
        <f t="shared" si="71"/>
        <v>41.40431487652464</v>
      </c>
      <c r="M164" s="65">
        <f t="shared" si="72"/>
        <v>14.982088801679406</v>
      </c>
      <c r="N164" s="65">
        <f t="shared" si="73"/>
        <v>76.09504563998365</v>
      </c>
      <c r="O164" s="65">
        <f t="shared" si="74"/>
        <v>1.003000535438929</v>
      </c>
      <c r="P164" s="65">
        <f t="shared" si="75"/>
        <v>63.80385262151095</v>
      </c>
      <c r="Q164" s="65">
        <f t="shared" si="76"/>
        <v>8.671091049454303</v>
      </c>
      <c r="R164" s="65">
        <f t="shared" si="77"/>
        <v>93.7335317669708</v>
      </c>
      <c r="S164" s="65">
        <f t="shared" si="78"/>
        <v>1.0046949390877125</v>
      </c>
      <c r="T164" s="66">
        <f t="shared" si="79"/>
        <v>86.20697045786203</v>
      </c>
    </row>
    <row r="165" spans="2:20" ht="12">
      <c r="B165" s="60">
        <f t="shared" si="83"/>
        <v>90</v>
      </c>
      <c r="C165" s="75">
        <f t="shared" si="65"/>
        <v>1.0001593097057286</v>
      </c>
      <c r="D165" s="65">
        <f t="shared" si="80"/>
        <v>1.6392032355633412</v>
      </c>
      <c r="E165" s="65">
        <f t="shared" si="84"/>
        <v>160.8366917042582</v>
      </c>
      <c r="F165" s="65">
        <f t="shared" si="81"/>
        <v>51.93441136289601</v>
      </c>
      <c r="G165" s="65">
        <f t="shared" si="67"/>
        <v>1.0006676190015724</v>
      </c>
      <c r="H165" s="65">
        <f t="shared" si="82"/>
        <v>19.060956983166328</v>
      </c>
      <c r="I165" s="65">
        <f t="shared" si="68"/>
        <v>34.85341040650367</v>
      </c>
      <c r="J165" s="65">
        <f t="shared" si="69"/>
        <v>61.040048578336425</v>
      </c>
      <c r="K165" s="65">
        <f t="shared" si="70"/>
        <v>1.0015035863069175</v>
      </c>
      <c r="L165" s="65">
        <f t="shared" si="71"/>
        <v>41.402733483670964</v>
      </c>
      <c r="M165" s="65">
        <f t="shared" si="72"/>
        <v>15.862159006232584</v>
      </c>
      <c r="N165" s="65">
        <f t="shared" si="73"/>
        <v>76.59084427149305</v>
      </c>
      <c r="O165" s="65">
        <f t="shared" si="74"/>
        <v>1.0026756537398547</v>
      </c>
      <c r="P165" s="65">
        <f t="shared" si="75"/>
        <v>63.80103872219081</v>
      </c>
      <c r="Q165" s="65">
        <f t="shared" si="76"/>
        <v>9.179948732634516</v>
      </c>
      <c r="R165" s="65">
        <f t="shared" si="77"/>
        <v>94.22886195295382</v>
      </c>
      <c r="S165" s="65">
        <f t="shared" si="78"/>
        <v>1.0041859583688546</v>
      </c>
      <c r="T165" s="66">
        <f t="shared" si="79"/>
        <v>86.20256905164476</v>
      </c>
    </row>
    <row r="166" spans="2:20" ht="12">
      <c r="B166" s="60">
        <f t="shared" si="83"/>
        <v>95</v>
      </c>
      <c r="C166" s="75">
        <f t="shared" si="65"/>
        <v>1.000142978243459</v>
      </c>
      <c r="D166" s="65">
        <f t="shared" si="80"/>
        <v>1.6391586461169427</v>
      </c>
      <c r="E166" s="65">
        <f t="shared" si="84"/>
        <v>169.77058977391388</v>
      </c>
      <c r="F166" s="65">
        <f t="shared" si="81"/>
        <v>52.40395503161334</v>
      </c>
      <c r="G166" s="65">
        <f t="shared" si="67"/>
        <v>1.0005991533644119</v>
      </c>
      <c r="H166" s="65">
        <f t="shared" si="82"/>
        <v>19.060370052742947</v>
      </c>
      <c r="I166" s="65">
        <f t="shared" si="68"/>
        <v>36.78855743714653</v>
      </c>
      <c r="J166" s="65">
        <f t="shared" si="69"/>
        <v>61.50939779341037</v>
      </c>
      <c r="K166" s="65">
        <f t="shared" si="70"/>
        <v>1.00134929428205</v>
      </c>
      <c r="L166" s="65">
        <f t="shared" si="71"/>
        <v>41.40139532601041</v>
      </c>
      <c r="M166" s="65">
        <f t="shared" si="72"/>
        <v>16.742292189025953</v>
      </c>
      <c r="N166" s="65">
        <f t="shared" si="73"/>
        <v>77.05989662159877</v>
      </c>
      <c r="O166" s="65">
        <f t="shared" si="74"/>
        <v>1.002400848542708</v>
      </c>
      <c r="P166" s="65">
        <f t="shared" si="75"/>
        <v>63.79865783883645</v>
      </c>
      <c r="Q166" s="65">
        <f t="shared" si="76"/>
        <v>9.688868308893223</v>
      </c>
      <c r="R166" s="65">
        <f t="shared" si="77"/>
        <v>94.69751789711607</v>
      </c>
      <c r="S166" s="65">
        <f t="shared" si="78"/>
        <v>1.0037555518514687</v>
      </c>
      <c r="T166" s="66">
        <f t="shared" si="79"/>
        <v>86.19884537389939</v>
      </c>
    </row>
    <row r="167" spans="2:20" ht="12.75" thickBot="1">
      <c r="B167" s="61">
        <f t="shared" si="83"/>
        <v>100</v>
      </c>
      <c r="C167" s="76">
        <f t="shared" si="65"/>
        <v>1.0001290353061116</v>
      </c>
      <c r="D167" s="67">
        <f t="shared" si="80"/>
        <v>1.6391205782235696</v>
      </c>
      <c r="E167" s="67">
        <f t="shared" si="84"/>
        <v>178.7045595801815</v>
      </c>
      <c r="F167" s="67">
        <f t="shared" si="81"/>
        <v>52.849416120246346</v>
      </c>
      <c r="G167" s="67">
        <f t="shared" si="67"/>
        <v>1.000540705622852</v>
      </c>
      <c r="H167" s="67">
        <f t="shared" si="82"/>
        <v>19.05986897102194</v>
      </c>
      <c r="I167" s="67">
        <f t="shared" si="68"/>
        <v>38.72376064921988</v>
      </c>
      <c r="J167" s="67">
        <f t="shared" si="69"/>
        <v>61.95469286647577</v>
      </c>
      <c r="K167" s="67">
        <f t="shared" si="70"/>
        <v>1.0012175956975697</v>
      </c>
      <c r="L167" s="67">
        <f t="shared" si="71"/>
        <v>41.40025295566189</v>
      </c>
      <c r="M167" s="67">
        <f t="shared" si="72"/>
        <v>17.622478885063053</v>
      </c>
      <c r="N167" s="67">
        <f t="shared" si="73"/>
        <v>77.50493825015887</v>
      </c>
      <c r="O167" s="67">
        <f t="shared" si="74"/>
        <v>1.0021663273928663</v>
      </c>
      <c r="P167" s="67">
        <f t="shared" si="75"/>
        <v>63.79662545597651</v>
      </c>
      <c r="Q167" s="67">
        <f t="shared" si="76"/>
        <v>10.197840466213076</v>
      </c>
      <c r="R167" s="67">
        <f t="shared" si="77"/>
        <v>95.14222110935191</v>
      </c>
      <c r="S167" s="67">
        <f t="shared" si="78"/>
        <v>1.0033883269304202</v>
      </c>
      <c r="T167" s="68">
        <f t="shared" si="79"/>
        <v>86.19566705150982</v>
      </c>
    </row>
    <row r="168" ht="12.75" thickTop="1"/>
  </sheetData>
  <mergeCells count="39">
    <mergeCell ref="E12:F12"/>
    <mergeCell ref="G12:H12"/>
    <mergeCell ref="O8:R8"/>
    <mergeCell ref="S8:V8"/>
    <mergeCell ref="E8:F8"/>
    <mergeCell ref="G8:H8"/>
    <mergeCell ref="W8:AA8"/>
    <mergeCell ref="E11:F11"/>
    <mergeCell ref="G11:H11"/>
    <mergeCell ref="I11:K11"/>
    <mergeCell ref="L11:N11"/>
    <mergeCell ref="O11:R11"/>
    <mergeCell ref="S11:V11"/>
    <mergeCell ref="W11:AA11"/>
    <mergeCell ref="I8:K8"/>
    <mergeCell ref="L8:N8"/>
    <mergeCell ref="I12:K12"/>
    <mergeCell ref="L12:N12"/>
    <mergeCell ref="O12:R12"/>
    <mergeCell ref="S12:V12"/>
    <mergeCell ref="W12:AA12"/>
    <mergeCell ref="C17:D17"/>
    <mergeCell ref="E17:F17"/>
    <mergeCell ref="E13:F13"/>
    <mergeCell ref="G13:H13"/>
    <mergeCell ref="I13:K13"/>
    <mergeCell ref="L13:N13"/>
    <mergeCell ref="O13:R13"/>
    <mergeCell ref="S13:V13"/>
    <mergeCell ref="W13:AA13"/>
    <mergeCell ref="O17:P17"/>
    <mergeCell ref="Q17:R17"/>
    <mergeCell ref="S17:T17"/>
    <mergeCell ref="C14:AA14"/>
    <mergeCell ref="C15:AA15"/>
    <mergeCell ref="G17:H17"/>
    <mergeCell ref="I17:J17"/>
    <mergeCell ref="K17:L17"/>
    <mergeCell ref="M17:N1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3"/>
  <sheetViews>
    <sheetView workbookViewId="0" topLeftCell="A1">
      <selection activeCell="C4" sqref="C4"/>
    </sheetView>
  </sheetViews>
  <sheetFormatPr defaultColWidth="9.00390625" defaultRowHeight="12.75"/>
  <cols>
    <col min="1" max="1" width="1.75390625" style="0" customWidth="1"/>
  </cols>
  <sheetData>
    <row r="1" ht="12.75" thickBot="1"/>
    <row r="2" spans="2:8" ht="12.75" thickTop="1">
      <c r="B2" t="s">
        <v>51</v>
      </c>
      <c r="C2" t="s">
        <v>48</v>
      </c>
      <c r="D2" t="s">
        <v>49</v>
      </c>
      <c r="F2" s="150" t="s">
        <v>51</v>
      </c>
      <c r="G2" s="151" t="s">
        <v>48</v>
      </c>
      <c r="H2" s="152" t="s">
        <v>49</v>
      </c>
    </row>
    <row r="3" spans="2:8" ht="12.75" thickBot="1">
      <c r="B3" t="s">
        <v>50</v>
      </c>
      <c r="D3" t="s">
        <v>1</v>
      </c>
      <c r="F3" s="153" t="s">
        <v>50</v>
      </c>
      <c r="G3" s="154"/>
      <c r="H3" s="155" t="s">
        <v>1</v>
      </c>
    </row>
    <row r="4" spans="2:8" ht="12">
      <c r="B4">
        <v>1</v>
      </c>
      <c r="C4">
        <f>(1+B4/100)/(1-B4/100)</f>
        <v>1.02020202020202</v>
      </c>
      <c r="D4">
        <f>-10*LOG(1-(B4/100)^2)</f>
        <v>0.00043431619807505605</v>
      </c>
      <c r="F4" s="148">
        <v>1</v>
      </c>
      <c r="G4" s="4">
        <f>(1+F4/100)/(1-F4/100)</f>
        <v>1.02020202020202</v>
      </c>
      <c r="H4" s="149">
        <f>-10*LOG(1-(F4/100)^2)</f>
        <v>0.00043431619807505605</v>
      </c>
    </row>
    <row r="5" spans="2:8" ht="12">
      <c r="B5">
        <f>B4+1</f>
        <v>2</v>
      </c>
      <c r="C5">
        <f aca="true" t="shared" si="0" ref="C5:C68">(1+B5/100)/(1-B5/100)</f>
        <v>1.0408163265306123</v>
      </c>
      <c r="D5">
        <f aca="true" t="shared" si="1" ref="D5:D68">-10*LOG(1-(B5/100)^2)</f>
        <v>0.0017375254558756317</v>
      </c>
      <c r="F5" s="144">
        <f>F4+1</f>
        <v>2</v>
      </c>
      <c r="G5" s="2">
        <f aca="true" t="shared" si="2" ref="G5:G37">(1+F5/100)/(1-F5/100)</f>
        <v>1.0408163265306123</v>
      </c>
      <c r="H5" s="145">
        <f aca="true" t="shared" si="3" ref="H5:H37">-10*LOG(1-(F5/100)^2)</f>
        <v>0.0017375254558756317</v>
      </c>
    </row>
    <row r="6" spans="2:8" ht="12">
      <c r="B6">
        <f aca="true" t="shared" si="4" ref="B6:B69">B5+1</f>
        <v>3</v>
      </c>
      <c r="C6">
        <f t="shared" si="0"/>
        <v>1.0618556701030928</v>
      </c>
      <c r="D6">
        <f t="shared" si="1"/>
        <v>0.003910410285829482</v>
      </c>
      <c r="F6" s="144">
        <f aca="true" t="shared" si="5" ref="F6:F37">F5+1</f>
        <v>3</v>
      </c>
      <c r="G6" s="2">
        <f t="shared" si="2"/>
        <v>1.0618556701030928</v>
      </c>
      <c r="H6" s="145">
        <f t="shared" si="3"/>
        <v>0.003910410285829482</v>
      </c>
    </row>
    <row r="7" spans="2:8" ht="12">
      <c r="B7">
        <f t="shared" si="4"/>
        <v>4</v>
      </c>
      <c r="C7">
        <f t="shared" si="0"/>
        <v>1.0833333333333335</v>
      </c>
      <c r="D7">
        <f t="shared" si="1"/>
        <v>0.006954276616512517</v>
      </c>
      <c r="F7" s="144">
        <f t="shared" si="5"/>
        <v>4</v>
      </c>
      <c r="G7" s="2">
        <f t="shared" si="2"/>
        <v>1.0833333333333335</v>
      </c>
      <c r="H7" s="145">
        <f t="shared" si="3"/>
        <v>0.006954276616512517</v>
      </c>
    </row>
    <row r="8" spans="2:8" ht="12">
      <c r="B8">
        <f t="shared" si="4"/>
        <v>5</v>
      </c>
      <c r="C8">
        <f t="shared" si="0"/>
        <v>1.105263157894737</v>
      </c>
      <c r="D8">
        <f t="shared" si="1"/>
        <v>0.010870956412141378</v>
      </c>
      <c r="F8" s="144">
        <f t="shared" si="5"/>
        <v>5</v>
      </c>
      <c r="G8" s="2">
        <f t="shared" si="2"/>
        <v>1.105263157894737</v>
      </c>
      <c r="H8" s="145">
        <f t="shared" si="3"/>
        <v>0.010870956412141378</v>
      </c>
    </row>
    <row r="9" spans="2:8" ht="12">
      <c r="B9">
        <f t="shared" si="4"/>
        <v>6</v>
      </c>
      <c r="C9">
        <f t="shared" si="0"/>
        <v>1.1276595744680853</v>
      </c>
      <c r="D9">
        <f t="shared" si="1"/>
        <v>0.015662811355311203</v>
      </c>
      <c r="F9" s="144">
        <f t="shared" si="5"/>
        <v>6</v>
      </c>
      <c r="G9" s="2">
        <f t="shared" si="2"/>
        <v>1.1276595744680853</v>
      </c>
      <c r="H9" s="145">
        <f t="shared" si="3"/>
        <v>0.015662811355311203</v>
      </c>
    </row>
    <row r="10" spans="2:8" ht="12">
      <c r="B10">
        <f t="shared" si="4"/>
        <v>7</v>
      </c>
      <c r="C10">
        <f t="shared" si="0"/>
        <v>1.1505376344086022</v>
      </c>
      <c r="D10">
        <f t="shared" si="1"/>
        <v>0.021332737608552487</v>
      </c>
      <c r="F10" s="144">
        <f t="shared" si="5"/>
        <v>7</v>
      </c>
      <c r="G10" s="2">
        <f t="shared" si="2"/>
        <v>1.1505376344086022</v>
      </c>
      <c r="H10" s="145">
        <f t="shared" si="3"/>
        <v>0.021332737608552487</v>
      </c>
    </row>
    <row r="11" spans="2:8" ht="12">
      <c r="B11">
        <f t="shared" si="4"/>
        <v>8</v>
      </c>
      <c r="C11">
        <f t="shared" si="0"/>
        <v>1.173913043478261</v>
      </c>
      <c r="D11">
        <f t="shared" si="1"/>
        <v>0.027884171674950116</v>
      </c>
      <c r="F11" s="144">
        <f t="shared" si="5"/>
        <v>8</v>
      </c>
      <c r="G11" s="2">
        <f t="shared" si="2"/>
        <v>1.173913043478261</v>
      </c>
      <c r="H11" s="145">
        <f t="shared" si="3"/>
        <v>0.027884171674950116</v>
      </c>
    </row>
    <row r="12" spans="2:8" ht="12">
      <c r="B12">
        <f t="shared" si="4"/>
        <v>9</v>
      </c>
      <c r="C12">
        <f t="shared" si="0"/>
        <v>1.1978021978021978</v>
      </c>
      <c r="D12">
        <f t="shared" si="1"/>
        <v>0.03532109738282763</v>
      </c>
      <c r="F12" s="144">
        <f t="shared" si="5"/>
        <v>9</v>
      </c>
      <c r="G12" s="2">
        <f t="shared" si="2"/>
        <v>1.1978021978021978</v>
      </c>
      <c r="H12" s="145">
        <f t="shared" si="3"/>
        <v>0.03532109738282763</v>
      </c>
    </row>
    <row r="13" spans="2:8" ht="12">
      <c r="B13">
        <f t="shared" si="4"/>
        <v>10</v>
      </c>
      <c r="C13">
        <f t="shared" si="0"/>
        <v>1.2222222222222223</v>
      </c>
      <c r="D13">
        <f t="shared" si="1"/>
        <v>0.04364805402450088</v>
      </c>
      <c r="F13" s="144">
        <f t="shared" si="5"/>
        <v>10</v>
      </c>
      <c r="G13" s="2">
        <f t="shared" si="2"/>
        <v>1.2222222222222223</v>
      </c>
      <c r="H13" s="145">
        <f t="shared" si="3"/>
        <v>0.04364805402450088</v>
      </c>
    </row>
    <row r="14" spans="2:8" ht="12">
      <c r="B14">
        <f t="shared" si="4"/>
        <v>11</v>
      </c>
      <c r="C14">
        <f t="shared" si="0"/>
        <v>1.2471910112359552</v>
      </c>
      <c r="D14">
        <f t="shared" si="1"/>
        <v>0.05287014568429781</v>
      </c>
      <c r="F14" s="144">
        <f t="shared" si="5"/>
        <v>11</v>
      </c>
      <c r="G14" s="2">
        <f t="shared" si="2"/>
        <v>1.2471910112359552</v>
      </c>
      <c r="H14" s="145">
        <f t="shared" si="3"/>
        <v>0.05287014568429781</v>
      </c>
    </row>
    <row r="15" spans="2:8" ht="12">
      <c r="B15">
        <f t="shared" si="4"/>
        <v>12</v>
      </c>
      <c r="C15">
        <f t="shared" si="0"/>
        <v>1.272727272727273</v>
      </c>
      <c r="D15">
        <f t="shared" si="1"/>
        <v>0.06299305179649747</v>
      </c>
      <c r="F15" s="144">
        <f t="shared" si="5"/>
        <v>12</v>
      </c>
      <c r="G15" s="2">
        <f t="shared" si="2"/>
        <v>1.272727272727273</v>
      </c>
      <c r="H15" s="145">
        <f t="shared" si="3"/>
        <v>0.06299305179649747</v>
      </c>
    </row>
    <row r="16" spans="2:8" ht="12">
      <c r="B16">
        <f t="shared" si="4"/>
        <v>13</v>
      </c>
      <c r="C16">
        <f t="shared" si="0"/>
        <v>1.2988505747126435</v>
      </c>
      <c r="D16">
        <f t="shared" si="1"/>
        <v>0.07402303897961764</v>
      </c>
      <c r="F16" s="144">
        <f t="shared" si="5"/>
        <v>13</v>
      </c>
      <c r="G16" s="2">
        <f t="shared" si="2"/>
        <v>1.2988505747126435</v>
      </c>
      <c r="H16" s="145">
        <f t="shared" si="3"/>
        <v>0.07402303897961764</v>
      </c>
    </row>
    <row r="17" spans="2:8" ht="12">
      <c r="B17">
        <f t="shared" si="4"/>
        <v>14</v>
      </c>
      <c r="C17">
        <f t="shared" si="0"/>
        <v>1.3255813953488373</v>
      </c>
      <c r="D17">
        <f t="shared" si="1"/>
        <v>0.08596697419959663</v>
      </c>
      <c r="F17" s="144">
        <f t="shared" si="5"/>
        <v>14</v>
      </c>
      <c r="G17" s="2">
        <f t="shared" si="2"/>
        <v>1.3255813953488373</v>
      </c>
      <c r="H17" s="145">
        <f t="shared" si="3"/>
        <v>0.08596697419959663</v>
      </c>
    </row>
    <row r="18" spans="2:8" ht="12">
      <c r="B18">
        <f t="shared" si="4"/>
        <v>15</v>
      </c>
      <c r="C18">
        <f t="shared" si="0"/>
        <v>1.352941176470588</v>
      </c>
      <c r="D18">
        <f t="shared" si="1"/>
        <v>0.09883233932095567</v>
      </c>
      <c r="F18" s="144">
        <f t="shared" si="5"/>
        <v>15</v>
      </c>
      <c r="G18" s="2">
        <f t="shared" si="2"/>
        <v>1.352941176470588</v>
      </c>
      <c r="H18" s="145">
        <f t="shared" si="3"/>
        <v>0.09883233932095567</v>
      </c>
    </row>
    <row r="19" spans="2:8" ht="12">
      <c r="B19">
        <f t="shared" si="4"/>
        <v>16</v>
      </c>
      <c r="C19">
        <f t="shared" si="0"/>
        <v>1.380952380952381</v>
      </c>
      <c r="D19">
        <f t="shared" si="1"/>
        <v>0.11262724711199844</v>
      </c>
      <c r="F19" s="144">
        <f t="shared" si="5"/>
        <v>16</v>
      </c>
      <c r="G19" s="2">
        <f t="shared" si="2"/>
        <v>1.380952380952381</v>
      </c>
      <c r="H19" s="145">
        <f t="shared" si="3"/>
        <v>0.11262724711199844</v>
      </c>
    </row>
    <row r="20" spans="2:8" ht="12">
      <c r="B20">
        <f t="shared" si="4"/>
        <v>17</v>
      </c>
      <c r="C20">
        <f t="shared" si="0"/>
        <v>1.4096385542168675</v>
      </c>
      <c r="D20">
        <f t="shared" si="1"/>
        <v>0.12736045877764468</v>
      </c>
      <c r="F20" s="144">
        <f t="shared" si="5"/>
        <v>17</v>
      </c>
      <c r="G20" s="2">
        <f t="shared" si="2"/>
        <v>1.4096385542168675</v>
      </c>
      <c r="H20" s="145">
        <f t="shared" si="3"/>
        <v>0.12736045877764468</v>
      </c>
    </row>
    <row r="21" spans="2:8" ht="12">
      <c r="B21">
        <f t="shared" si="4"/>
        <v>18</v>
      </c>
      <c r="C21">
        <f t="shared" si="0"/>
        <v>1.4390243902439022</v>
      </c>
      <c r="D21">
        <f t="shared" si="1"/>
        <v>0.14304140310157917</v>
      </c>
      <c r="F21" s="144">
        <f t="shared" si="5"/>
        <v>18</v>
      </c>
      <c r="G21" s="2">
        <f t="shared" si="2"/>
        <v>1.4390243902439022</v>
      </c>
      <c r="H21" s="145">
        <f t="shared" si="3"/>
        <v>0.14304140310157917</v>
      </c>
    </row>
    <row r="22" spans="2:8" ht="12">
      <c r="B22">
        <f t="shared" si="4"/>
        <v>19</v>
      </c>
      <c r="C22">
        <f t="shared" si="0"/>
        <v>1.4691358024691357</v>
      </c>
      <c r="D22">
        <f t="shared" si="1"/>
        <v>0.15968019728819502</v>
      </c>
      <c r="F22" s="144">
        <f t="shared" si="5"/>
        <v>19</v>
      </c>
      <c r="G22" s="2">
        <f t="shared" si="2"/>
        <v>1.4691358024691357</v>
      </c>
      <c r="H22" s="145">
        <f t="shared" si="3"/>
        <v>0.15968019728819502</v>
      </c>
    </row>
    <row r="23" spans="2:8" ht="12">
      <c r="B23">
        <f t="shared" si="4"/>
        <v>20</v>
      </c>
      <c r="C23">
        <f t="shared" si="0"/>
        <v>1.4999999999999998</v>
      </c>
      <c r="D23">
        <f t="shared" si="1"/>
        <v>0.17728766960431602</v>
      </c>
      <c r="F23" s="144">
        <f t="shared" si="5"/>
        <v>20</v>
      </c>
      <c r="G23" s="2">
        <f t="shared" si="2"/>
        <v>1.4999999999999998</v>
      </c>
      <c r="H23" s="145">
        <f t="shared" si="3"/>
        <v>0.17728766960431602</v>
      </c>
    </row>
    <row r="24" spans="2:8" ht="12">
      <c r="B24">
        <f t="shared" si="4"/>
        <v>21</v>
      </c>
      <c r="C24">
        <f t="shared" si="0"/>
        <v>1.5316455696202531</v>
      </c>
      <c r="D24">
        <f t="shared" si="1"/>
        <v>0.19587538393108503</v>
      </c>
      <c r="F24" s="144">
        <f t="shared" si="5"/>
        <v>21</v>
      </c>
      <c r="G24" s="2">
        <f t="shared" si="2"/>
        <v>1.5316455696202531</v>
      </c>
      <c r="H24" s="145">
        <f t="shared" si="3"/>
        <v>0.19587538393108503</v>
      </c>
    </row>
    <row r="25" spans="2:8" ht="12">
      <c r="B25">
        <f t="shared" si="4"/>
        <v>22</v>
      </c>
      <c r="C25">
        <f t="shared" si="0"/>
        <v>1.564102564102564</v>
      </c>
      <c r="D25">
        <f t="shared" si="1"/>
        <v>0.21545566634771368</v>
      </c>
      <c r="F25" s="144">
        <f t="shared" si="5"/>
        <v>22</v>
      </c>
      <c r="G25" s="2">
        <f t="shared" si="2"/>
        <v>1.564102564102564</v>
      </c>
      <c r="H25" s="145">
        <f t="shared" si="3"/>
        <v>0.21545566634771368</v>
      </c>
    </row>
    <row r="26" spans="2:8" ht="12">
      <c r="B26">
        <f t="shared" si="4"/>
        <v>23</v>
      </c>
      <c r="C26">
        <f t="shared" si="0"/>
        <v>1.5974025974025974</v>
      </c>
      <c r="D26">
        <f t="shared" si="1"/>
        <v>0.23604163388120172</v>
      </c>
      <c r="F26" s="144">
        <f t="shared" si="5"/>
        <v>23</v>
      </c>
      <c r="G26" s="2">
        <f t="shared" si="2"/>
        <v>1.5974025974025974</v>
      </c>
      <c r="H26" s="145">
        <f t="shared" si="3"/>
        <v>0.23604163388120172</v>
      </c>
    </row>
    <row r="27" spans="2:8" ht="12">
      <c r="B27">
        <f t="shared" si="4"/>
        <v>24</v>
      </c>
      <c r="C27">
        <f t="shared" si="0"/>
        <v>1.631578947368421</v>
      </c>
      <c r="D27">
        <f t="shared" si="1"/>
        <v>0.25764722556973574</v>
      </c>
      <c r="F27" s="144">
        <f t="shared" si="5"/>
        <v>24</v>
      </c>
      <c r="G27" s="2">
        <f t="shared" si="2"/>
        <v>1.631578947368421</v>
      </c>
      <c r="H27" s="145">
        <f t="shared" si="3"/>
        <v>0.25764722556973574</v>
      </c>
    </row>
    <row r="28" spans="2:8" ht="12">
      <c r="B28">
        <f t="shared" si="4"/>
        <v>25</v>
      </c>
      <c r="C28">
        <f t="shared" si="0"/>
        <v>1.6666666666666667</v>
      </c>
      <c r="D28">
        <f t="shared" si="1"/>
        <v>0.2802872360024354</v>
      </c>
      <c r="F28" s="144">
        <f t="shared" si="5"/>
        <v>25</v>
      </c>
      <c r="G28" s="2">
        <f t="shared" si="2"/>
        <v>1.6666666666666667</v>
      </c>
      <c r="H28" s="145">
        <f t="shared" si="3"/>
        <v>0.2802872360024354</v>
      </c>
    </row>
    <row r="29" spans="2:8" ht="12">
      <c r="B29">
        <f t="shared" si="4"/>
        <v>26</v>
      </c>
      <c r="C29">
        <f t="shared" si="0"/>
        <v>1.7027027027027026</v>
      </c>
      <c r="D29">
        <f t="shared" si="1"/>
        <v>0.30397735151460903</v>
      </c>
      <c r="F29" s="144">
        <f t="shared" si="5"/>
        <v>26</v>
      </c>
      <c r="G29" s="2">
        <f t="shared" si="2"/>
        <v>1.7027027027027026</v>
      </c>
      <c r="H29" s="145">
        <f t="shared" si="3"/>
        <v>0.30397735151460903</v>
      </c>
    </row>
    <row r="30" spans="2:8" ht="12">
      <c r="B30">
        <f t="shared" si="4"/>
        <v>27</v>
      </c>
      <c r="C30">
        <f t="shared" si="0"/>
        <v>1.7397260273972603</v>
      </c>
      <c r="D30">
        <f t="shared" si="1"/>
        <v>0.32873418923587217</v>
      </c>
      <c r="F30" s="144">
        <f t="shared" si="5"/>
        <v>27</v>
      </c>
      <c r="G30" s="2">
        <f t="shared" si="2"/>
        <v>1.7397260273972603</v>
      </c>
      <c r="H30" s="145">
        <f t="shared" si="3"/>
        <v>0.32873418923587217</v>
      </c>
    </row>
    <row r="31" spans="2:8" ht="12">
      <c r="B31">
        <f t="shared" si="4"/>
        <v>28</v>
      </c>
      <c r="C31">
        <f t="shared" si="0"/>
        <v>1.777777777777778</v>
      </c>
      <c r="D31">
        <f t="shared" si="1"/>
        <v>0.3545753392086318</v>
      </c>
      <c r="F31" s="144">
        <f t="shared" si="5"/>
        <v>28</v>
      </c>
      <c r="G31" s="2">
        <f t="shared" si="2"/>
        <v>1.777777777777778</v>
      </c>
      <c r="H31" s="145">
        <f t="shared" si="3"/>
        <v>0.3545753392086318</v>
      </c>
    </row>
    <row r="32" spans="2:8" ht="12">
      <c r="B32">
        <f t="shared" si="4"/>
        <v>29</v>
      </c>
      <c r="C32">
        <f t="shared" si="0"/>
        <v>1.8169014084507045</v>
      </c>
      <c r="D32">
        <f t="shared" si="1"/>
        <v>0.3815194098167573</v>
      </c>
      <c r="F32" s="144">
        <f t="shared" si="5"/>
        <v>29</v>
      </c>
      <c r="G32" s="2">
        <f t="shared" si="2"/>
        <v>1.8169014084507045</v>
      </c>
      <c r="H32" s="145">
        <f t="shared" si="3"/>
        <v>0.3815194098167573</v>
      </c>
    </row>
    <row r="33" spans="2:8" ht="12">
      <c r="B33">
        <f t="shared" si="4"/>
        <v>30</v>
      </c>
      <c r="C33">
        <f t="shared" si="0"/>
        <v>1.8571428571428574</v>
      </c>
      <c r="D33">
        <f t="shared" si="1"/>
        <v>0.40958607678906384</v>
      </c>
      <c r="F33" s="144">
        <f t="shared" si="5"/>
        <v>30</v>
      </c>
      <c r="G33" s="2">
        <f t="shared" si="2"/>
        <v>1.8571428571428574</v>
      </c>
      <c r="H33" s="145">
        <f t="shared" si="3"/>
        <v>0.40958607678906384</v>
      </c>
    </row>
    <row r="34" spans="2:8" ht="12">
      <c r="B34">
        <f t="shared" si="4"/>
        <v>31</v>
      </c>
      <c r="C34">
        <f t="shared" si="0"/>
        <v>1.8985507246376814</v>
      </c>
      <c r="D34">
        <f t="shared" si="1"/>
        <v>0.43879613606980405</v>
      </c>
      <c r="F34" s="144">
        <f t="shared" si="5"/>
        <v>31</v>
      </c>
      <c r="G34" s="2">
        <f t="shared" si="2"/>
        <v>1.8985507246376814</v>
      </c>
      <c r="H34" s="145">
        <f t="shared" si="3"/>
        <v>0.43879613606980405</v>
      </c>
    </row>
    <row r="35" spans="2:8" ht="12">
      <c r="B35">
        <f t="shared" si="4"/>
        <v>32</v>
      </c>
      <c r="C35">
        <f t="shared" si="0"/>
        <v>1.9411764705882355</v>
      </c>
      <c r="D35">
        <f t="shared" si="1"/>
        <v>0.46917156087913836</v>
      </c>
      <c r="F35" s="144">
        <f t="shared" si="5"/>
        <v>32</v>
      </c>
      <c r="G35" s="2">
        <f t="shared" si="2"/>
        <v>1.9411764705882355</v>
      </c>
      <c r="H35" s="145">
        <f t="shared" si="3"/>
        <v>0.46917156087913836</v>
      </c>
    </row>
    <row r="36" spans="2:8" ht="12">
      <c r="B36">
        <f t="shared" si="4"/>
        <v>33</v>
      </c>
      <c r="C36">
        <f t="shared" si="0"/>
        <v>1.985074626865672</v>
      </c>
      <c r="D36">
        <f t="shared" si="1"/>
        <v>0.5007355633208778</v>
      </c>
      <c r="F36" s="144">
        <f t="shared" si="5"/>
        <v>33</v>
      </c>
      <c r="G36" s="2">
        <f t="shared" si="2"/>
        <v>1.985074626865672</v>
      </c>
      <c r="H36" s="145">
        <f t="shared" si="3"/>
        <v>0.5007355633208778</v>
      </c>
    </row>
    <row r="37" spans="2:8" ht="12.75" thickBot="1">
      <c r="B37">
        <f t="shared" si="4"/>
        <v>34</v>
      </c>
      <c r="C37">
        <f t="shared" si="0"/>
        <v>2.0303030303030307</v>
      </c>
      <c r="D37">
        <f t="shared" si="1"/>
        <v>0.5335126609332372</v>
      </c>
      <c r="F37" s="146">
        <f t="shared" si="5"/>
        <v>34</v>
      </c>
      <c r="G37" s="3">
        <f t="shared" si="2"/>
        <v>2.0303030303030307</v>
      </c>
      <c r="H37" s="147">
        <f t="shared" si="3"/>
        <v>0.5335126609332372</v>
      </c>
    </row>
    <row r="38" spans="2:4" ht="12.75" thickTop="1">
      <c r="B38">
        <f t="shared" si="4"/>
        <v>35</v>
      </c>
      <c r="C38">
        <f t="shared" si="0"/>
        <v>2.076923076923077</v>
      </c>
      <c r="D38">
        <f t="shared" si="1"/>
        <v>0.5675287486213828</v>
      </c>
    </row>
    <row r="39" spans="2:4" ht="12">
      <c r="B39">
        <f t="shared" si="4"/>
        <v>36</v>
      </c>
      <c r="C39">
        <f t="shared" si="0"/>
        <v>2.1249999999999996</v>
      </c>
      <c r="D39">
        <f t="shared" si="1"/>
        <v>0.6028111764589529</v>
      </c>
    </row>
    <row r="40" spans="2:4" ht="12">
      <c r="B40">
        <f t="shared" si="4"/>
        <v>37</v>
      </c>
      <c r="C40">
        <f t="shared" si="0"/>
        <v>2.174603174603175</v>
      </c>
      <c r="D40">
        <f t="shared" si="1"/>
        <v>0.6393888339001154</v>
      </c>
    </row>
    <row r="41" spans="2:4" ht="12">
      <c r="B41">
        <f t="shared" si="4"/>
        <v>38</v>
      </c>
      <c r="C41">
        <f t="shared" si="0"/>
        <v>2.225806451612903</v>
      </c>
      <c r="D41">
        <f t="shared" si="1"/>
        <v>0.6772922410050961</v>
      </c>
    </row>
    <row r="42" spans="2:4" ht="12">
      <c r="B42">
        <f t="shared" si="4"/>
        <v>39</v>
      </c>
      <c r="C42">
        <f t="shared" si="0"/>
        <v>2.278688524590164</v>
      </c>
      <c r="D42">
        <f t="shared" si="1"/>
        <v>0.7165536473513789</v>
      </c>
    </row>
    <row r="43" spans="2:4" ht="12">
      <c r="B43">
        <f t="shared" si="4"/>
        <v>40</v>
      </c>
      <c r="C43">
        <f t="shared" si="0"/>
        <v>2.3333333333333335</v>
      </c>
      <c r="D43">
        <f t="shared" si="1"/>
        <v>0.7572071393811836</v>
      </c>
    </row>
    <row r="44" spans="2:4" ht="12">
      <c r="B44">
        <f t="shared" si="4"/>
        <v>41</v>
      </c>
      <c r="C44">
        <f t="shared" si="0"/>
        <v>2.3898305084745757</v>
      </c>
      <c r="D44">
        <f t="shared" si="1"/>
        <v>0.7992887570247587</v>
      </c>
    </row>
    <row r="45" spans="2:4" ht="12">
      <c r="B45">
        <f t="shared" si="4"/>
        <v>42</v>
      </c>
      <c r="C45">
        <f t="shared" si="0"/>
        <v>2.4482758620689653</v>
      </c>
      <c r="D45">
        <f t="shared" si="1"/>
        <v>0.8428366205400624</v>
      </c>
    </row>
    <row r="46" spans="2:4" ht="12">
      <c r="B46">
        <f t="shared" si="4"/>
        <v>43</v>
      </c>
      <c r="C46">
        <f t="shared" si="0"/>
        <v>2.508771929824561</v>
      </c>
      <c r="D46">
        <f t="shared" si="1"/>
        <v>0.8878910686244676</v>
      </c>
    </row>
    <row r="47" spans="2:4" ht="12">
      <c r="B47">
        <f t="shared" si="4"/>
        <v>44</v>
      </c>
      <c r="C47">
        <f t="shared" si="0"/>
        <v>2.571428571428571</v>
      </c>
      <c r="D47">
        <f t="shared" si="1"/>
        <v>0.9344948089854993</v>
      </c>
    </row>
    <row r="48" spans="2:4" ht="12">
      <c r="B48">
        <f t="shared" si="4"/>
        <v>45</v>
      </c>
      <c r="C48">
        <f t="shared" si="0"/>
        <v>2.6363636363636362</v>
      </c>
      <c r="D48">
        <f t="shared" si="1"/>
        <v>0.9826930827078127</v>
      </c>
    </row>
    <row r="49" spans="2:4" ht="12">
      <c r="B49">
        <f t="shared" si="4"/>
        <v>46</v>
      </c>
      <c r="C49">
        <f t="shared" si="0"/>
        <v>2.7037037037037033</v>
      </c>
      <c r="D49">
        <f t="shared" si="1"/>
        <v>1.0325338439259442</v>
      </c>
    </row>
    <row r="50" spans="2:4" ht="12">
      <c r="B50">
        <f t="shared" si="4"/>
        <v>47</v>
      </c>
      <c r="C50">
        <f t="shared" si="0"/>
        <v>2.773584905660377</v>
      </c>
      <c r="D50">
        <f t="shared" si="1"/>
        <v>1.0840679565103486</v>
      </c>
    </row>
    <row r="51" spans="2:4" ht="12">
      <c r="B51">
        <f t="shared" si="4"/>
        <v>48</v>
      </c>
      <c r="C51">
        <f t="shared" si="0"/>
        <v>2.846153846153846</v>
      </c>
      <c r="D51">
        <f t="shared" si="1"/>
        <v>1.1373494097024341</v>
      </c>
    </row>
    <row r="52" spans="2:4" ht="12">
      <c r="B52">
        <f t="shared" si="4"/>
        <v>49</v>
      </c>
      <c r="C52">
        <f t="shared" si="0"/>
        <v>2.9215686274509802</v>
      </c>
      <c r="D52">
        <f t="shared" si="1"/>
        <v>1.1924355548978958</v>
      </c>
    </row>
    <row r="53" spans="2:4" ht="12">
      <c r="B53">
        <f t="shared" si="4"/>
        <v>50</v>
      </c>
      <c r="C53">
        <f t="shared" si="0"/>
        <v>3</v>
      </c>
      <c r="D53">
        <f t="shared" si="1"/>
        <v>1.2493873660829995</v>
      </c>
    </row>
    <row r="54" spans="2:4" ht="12">
      <c r="B54">
        <f t="shared" si="4"/>
        <v>51</v>
      </c>
      <c r="C54">
        <f t="shared" si="0"/>
        <v>3.0816326530612246</v>
      </c>
      <c r="D54">
        <f t="shared" si="1"/>
        <v>1.3082697267831689</v>
      </c>
    </row>
    <row r="55" spans="2:4" ht="12">
      <c r="B55">
        <f t="shared" si="4"/>
        <v>52</v>
      </c>
      <c r="C55">
        <f t="shared" si="0"/>
        <v>3.166666666666667</v>
      </c>
      <c r="D55">
        <f t="shared" si="1"/>
        <v>1.369151746796402</v>
      </c>
    </row>
    <row r="56" spans="2:4" ht="12">
      <c r="B56">
        <f t="shared" si="4"/>
        <v>53</v>
      </c>
      <c r="C56">
        <f t="shared" si="0"/>
        <v>3.2553191489361706</v>
      </c>
      <c r="D56">
        <f t="shared" si="1"/>
        <v>1.4321071124668374</v>
      </c>
    </row>
    <row r="57" spans="2:4" ht="12">
      <c r="B57">
        <f t="shared" si="4"/>
        <v>54</v>
      </c>
      <c r="C57">
        <f t="shared" si="0"/>
        <v>3.347826086956522</v>
      </c>
      <c r="D57">
        <f t="shared" si="1"/>
        <v>1.4972144748196292</v>
      </c>
    </row>
    <row r="58" spans="2:4" ht="12">
      <c r="B58">
        <f t="shared" si="4"/>
        <v>55</v>
      </c>
      <c r="C58">
        <f t="shared" si="0"/>
        <v>3.444444444444445</v>
      </c>
      <c r="D58">
        <f t="shared" si="1"/>
        <v>1.5645578805436484</v>
      </c>
    </row>
    <row r="59" spans="2:4" ht="12">
      <c r="B59">
        <f t="shared" si="4"/>
        <v>56</v>
      </c>
      <c r="C59">
        <f t="shared" si="0"/>
        <v>3.545454545454546</v>
      </c>
      <c r="D59">
        <f t="shared" si="1"/>
        <v>1.6342272515935101</v>
      </c>
    </row>
    <row r="60" spans="2:4" ht="12">
      <c r="B60">
        <f t="shared" si="4"/>
        <v>57</v>
      </c>
      <c r="C60">
        <f t="shared" si="0"/>
        <v>3.651162790697674</v>
      </c>
      <c r="D60">
        <f t="shared" si="1"/>
        <v>1.706318920111797</v>
      </c>
    </row>
    <row r="61" spans="2:4" ht="12">
      <c r="B61">
        <f t="shared" si="4"/>
        <v>58</v>
      </c>
      <c r="C61">
        <f t="shared" si="0"/>
        <v>3.761904761904762</v>
      </c>
      <c r="D61">
        <f t="shared" si="1"/>
        <v>1.7809362264767694</v>
      </c>
    </row>
    <row r="62" spans="2:4" ht="12">
      <c r="B62">
        <f t="shared" si="4"/>
        <v>59</v>
      </c>
      <c r="C62">
        <f t="shared" si="0"/>
        <v>3.8780487804878043</v>
      </c>
      <c r="D62">
        <f t="shared" si="1"/>
        <v>1.85819018959813</v>
      </c>
    </row>
    <row r="63" spans="2:4" ht="12">
      <c r="B63">
        <f t="shared" si="4"/>
        <v>60</v>
      </c>
      <c r="C63">
        <f t="shared" si="0"/>
        <v>4</v>
      </c>
      <c r="D63">
        <f t="shared" si="1"/>
        <v>1.9382002601611281</v>
      </c>
    </row>
    <row r="64" spans="2:4" ht="12">
      <c r="B64">
        <f t="shared" si="4"/>
        <v>61</v>
      </c>
      <c r="C64">
        <f t="shared" si="0"/>
        <v>4.128205128205128</v>
      </c>
      <c r="D64">
        <f t="shared" si="1"/>
        <v>2.021095169416511</v>
      </c>
    </row>
    <row r="65" spans="2:4" ht="12">
      <c r="B65">
        <f t="shared" si="4"/>
        <v>62</v>
      </c>
      <c r="C65">
        <f t="shared" si="0"/>
        <v>4.2631578947368425</v>
      </c>
      <c r="D65">
        <f t="shared" si="1"/>
        <v>2.1070138884055893</v>
      </c>
    </row>
    <row r="66" spans="2:4" ht="12">
      <c r="B66">
        <f t="shared" si="4"/>
        <v>63</v>
      </c>
      <c r="C66">
        <f t="shared" si="0"/>
        <v>4.405405405405405</v>
      </c>
      <c r="D66">
        <f t="shared" si="1"/>
        <v>2.1961067152904725</v>
      </c>
    </row>
    <row r="67" spans="2:4" ht="12">
      <c r="B67">
        <f t="shared" si="4"/>
        <v>64</v>
      </c>
      <c r="C67">
        <f t="shared" si="0"/>
        <v>4.555555555555556</v>
      </c>
      <c r="D67">
        <f t="shared" si="1"/>
        <v>2.288536511850148</v>
      </c>
    </row>
    <row r="68" spans="2:4" ht="12">
      <c r="B68">
        <f t="shared" si="4"/>
        <v>65</v>
      </c>
      <c r="C68">
        <f t="shared" si="0"/>
        <v>4.714285714285714</v>
      </c>
      <c r="D68">
        <f t="shared" si="1"/>
        <v>2.3844801143581815</v>
      </c>
    </row>
    <row r="69" spans="2:4" ht="12">
      <c r="B69">
        <f t="shared" si="4"/>
        <v>66</v>
      </c>
      <c r="C69">
        <f aca="true" t="shared" si="6" ref="C69:C103">(1+B69/100)/(1-B69/100)</f>
        <v>4.882352941176472</v>
      </c>
      <c r="D69">
        <f aca="true" t="shared" si="7" ref="D69:D103">-10*LOG(1-(B69/100)^2)</f>
        <v>2.4841299491768973</v>
      </c>
    </row>
    <row r="70" spans="2:4" ht="12">
      <c r="B70">
        <f aca="true" t="shared" si="8" ref="B70:B103">B69+1</f>
        <v>67</v>
      </c>
      <c r="C70">
        <f t="shared" si="6"/>
        <v>5.060606060606061</v>
      </c>
      <c r="D70">
        <f t="shared" si="7"/>
        <v>2.5876958897452926</v>
      </c>
    </row>
    <row r="71" spans="2:4" ht="12">
      <c r="B71">
        <f t="shared" si="8"/>
        <v>68</v>
      </c>
      <c r="C71">
        <f t="shared" si="6"/>
        <v>5.250000000000001</v>
      </c>
      <c r="D71">
        <f t="shared" si="7"/>
        <v>2.695407399542313</v>
      </c>
    </row>
    <row r="72" spans="2:4" ht="12">
      <c r="B72">
        <f t="shared" si="8"/>
        <v>69</v>
      </c>
      <c r="C72">
        <f t="shared" si="6"/>
        <v>5.451612903225805</v>
      </c>
      <c r="D72">
        <f t="shared" si="7"/>
        <v>2.8075160155205374</v>
      </c>
    </row>
    <row r="73" spans="2:4" ht="12">
      <c r="B73">
        <f t="shared" si="8"/>
        <v>70</v>
      </c>
      <c r="C73">
        <f t="shared" si="6"/>
        <v>5.666666666666666</v>
      </c>
      <c r="D73">
        <f t="shared" si="7"/>
        <v>2.9242982390206365</v>
      </c>
    </row>
    <row r="74" spans="2:4" ht="12">
      <c r="B74">
        <f t="shared" si="8"/>
        <v>71</v>
      </c>
      <c r="C74">
        <f t="shared" si="6"/>
        <v>5.896551724137931</v>
      </c>
      <c r="D74">
        <f t="shared" si="7"/>
        <v>3.0460589170889008</v>
      </c>
    </row>
    <row r="75" spans="2:4" ht="12">
      <c r="B75">
        <f t="shared" si="8"/>
        <v>72</v>
      </c>
      <c r="C75">
        <f t="shared" si="6"/>
        <v>6.142857142857142</v>
      </c>
      <c r="D75">
        <f t="shared" si="7"/>
        <v>3.1731352175023186</v>
      </c>
    </row>
    <row r="76" spans="2:4" ht="12">
      <c r="B76">
        <f t="shared" si="8"/>
        <v>73</v>
      </c>
      <c r="C76">
        <f t="shared" si="6"/>
        <v>6.4074074074074066</v>
      </c>
      <c r="D76">
        <f t="shared" si="7"/>
        <v>3.305901327122172</v>
      </c>
    </row>
    <row r="77" spans="2:4" ht="12">
      <c r="B77">
        <f t="shared" si="8"/>
        <v>74</v>
      </c>
      <c r="C77">
        <f t="shared" si="6"/>
        <v>6.692307692307692</v>
      </c>
      <c r="D77">
        <f t="shared" si="7"/>
        <v>3.444774037465823</v>
      </c>
    </row>
    <row r="78" spans="2:4" ht="12">
      <c r="B78">
        <f t="shared" si="8"/>
        <v>75</v>
      </c>
      <c r="C78">
        <f t="shared" si="6"/>
        <v>7</v>
      </c>
      <c r="D78">
        <f t="shared" si="7"/>
        <v>3.590219426416679</v>
      </c>
    </row>
    <row r="79" spans="2:4" ht="12">
      <c r="B79">
        <f t="shared" si="8"/>
        <v>76</v>
      </c>
      <c r="C79">
        <f t="shared" si="6"/>
        <v>7.333333333333334</v>
      </c>
      <c r="D79">
        <f t="shared" si="7"/>
        <v>3.7427609047424415</v>
      </c>
    </row>
    <row r="80" spans="2:4" ht="12">
      <c r="B80">
        <f t="shared" si="8"/>
        <v>77</v>
      </c>
      <c r="C80">
        <f t="shared" si="6"/>
        <v>7.695652173913044</v>
      </c>
      <c r="D80">
        <f t="shared" si="7"/>
        <v>3.902988976206005</v>
      </c>
    </row>
    <row r="81" spans="2:4" ht="12">
      <c r="B81">
        <f t="shared" si="8"/>
        <v>78</v>
      </c>
      <c r="C81">
        <f t="shared" si="6"/>
        <v>8.090909090909092</v>
      </c>
      <c r="D81">
        <f t="shared" si="7"/>
        <v>4.071573168688999</v>
      </c>
    </row>
    <row r="82" spans="2:4" ht="12">
      <c r="B82">
        <f t="shared" si="8"/>
        <v>79</v>
      </c>
      <c r="C82">
        <f t="shared" si="6"/>
        <v>8.523809523809526</v>
      </c>
      <c r="D82">
        <f t="shared" si="7"/>
        <v>4.249276742861877</v>
      </c>
    </row>
    <row r="83" spans="2:4" ht="12">
      <c r="B83">
        <f t="shared" si="8"/>
        <v>80</v>
      </c>
      <c r="C83">
        <f t="shared" si="6"/>
        <v>9.000000000000002</v>
      </c>
      <c r="D83">
        <f t="shared" si="7"/>
        <v>4.436974992327129</v>
      </c>
    </row>
    <row r="84" spans="2:4" ht="12">
      <c r="B84">
        <f t="shared" si="8"/>
        <v>81</v>
      </c>
      <c r="C84">
        <f t="shared" si="6"/>
        <v>9.526315789473687</v>
      </c>
      <c r="D84">
        <f t="shared" si="7"/>
        <v>4.635678241779867</v>
      </c>
    </row>
    <row r="85" spans="2:4" ht="12">
      <c r="B85">
        <f t="shared" si="8"/>
        <v>82</v>
      </c>
      <c r="C85">
        <f t="shared" si="6"/>
        <v>10.111111111111107</v>
      </c>
      <c r="D85">
        <f t="shared" si="7"/>
        <v>4.84656106911619</v>
      </c>
    </row>
    <row r="86" spans="2:4" ht="12">
      <c r="B86">
        <f t="shared" si="8"/>
        <v>83</v>
      </c>
      <c r="C86">
        <f t="shared" si="6"/>
        <v>10.764705882352938</v>
      </c>
      <c r="D86">
        <f t="shared" si="7"/>
        <v>5.070999888912966</v>
      </c>
    </row>
    <row r="87" spans="2:4" ht="12">
      <c r="B87">
        <f t="shared" si="8"/>
        <v>84</v>
      </c>
      <c r="C87">
        <f t="shared" si="6"/>
        <v>11.499999999999996</v>
      </c>
      <c r="D87">
        <f t="shared" si="7"/>
        <v>5.310621943345386</v>
      </c>
    </row>
    <row r="88" spans="2:4" ht="12">
      <c r="B88">
        <f t="shared" si="8"/>
        <v>85</v>
      </c>
      <c r="C88">
        <f t="shared" si="6"/>
        <v>12.333333333333332</v>
      </c>
      <c r="D88">
        <f t="shared" si="7"/>
        <v>5.567370125413048</v>
      </c>
    </row>
    <row r="89" spans="2:4" ht="12">
      <c r="B89">
        <f t="shared" si="8"/>
        <v>86</v>
      </c>
      <c r="C89">
        <f t="shared" si="6"/>
        <v>13.285714285714283</v>
      </c>
      <c r="D89">
        <f t="shared" si="7"/>
        <v>5.843590201038456</v>
      </c>
    </row>
    <row r="90" spans="2:4" ht="12">
      <c r="B90">
        <f t="shared" si="8"/>
        <v>87</v>
      </c>
      <c r="C90">
        <f t="shared" si="6"/>
        <v>14.384615384615385</v>
      </c>
      <c r="D90">
        <f t="shared" si="7"/>
        <v>6.142150411566643</v>
      </c>
    </row>
    <row r="91" spans="2:4" ht="12">
      <c r="B91">
        <f t="shared" si="8"/>
        <v>88</v>
      </c>
      <c r="C91">
        <f t="shared" si="6"/>
        <v>15.666666666666666</v>
      </c>
      <c r="D91">
        <f t="shared" si="7"/>
        <v>6.466609046886953</v>
      </c>
    </row>
    <row r="92" spans="2:4" ht="12">
      <c r="B92">
        <f t="shared" si="8"/>
        <v>89</v>
      </c>
      <c r="C92">
        <f t="shared" si="6"/>
        <v>17.181818181818183</v>
      </c>
      <c r="D92">
        <f t="shared" si="7"/>
        <v>6.821455106685309</v>
      </c>
    </row>
    <row r="93" spans="2:4" ht="12">
      <c r="B93">
        <f t="shared" si="8"/>
        <v>90</v>
      </c>
      <c r="C93">
        <f t="shared" si="6"/>
        <v>19.000000000000004</v>
      </c>
      <c r="D93">
        <f t="shared" si="7"/>
        <v>7.212463990471711</v>
      </c>
    </row>
    <row r="94" spans="2:4" ht="12">
      <c r="B94">
        <f t="shared" si="8"/>
        <v>91</v>
      </c>
      <c r="C94">
        <f t="shared" si="6"/>
        <v>21.222222222222232</v>
      </c>
      <c r="D94">
        <f t="shared" si="7"/>
        <v>7.647241233129477</v>
      </c>
    </row>
    <row r="95" spans="2:4" ht="12">
      <c r="B95">
        <f t="shared" si="8"/>
        <v>92</v>
      </c>
      <c r="C95">
        <f t="shared" si="6"/>
        <v>24.00000000000001</v>
      </c>
      <c r="D95">
        <f t="shared" si="7"/>
        <v>8.136087843045068</v>
      </c>
    </row>
    <row r="96" spans="2:4" ht="12">
      <c r="B96">
        <f t="shared" si="8"/>
        <v>93</v>
      </c>
      <c r="C96">
        <f t="shared" si="6"/>
        <v>27.571428571428594</v>
      </c>
      <c r="D96">
        <f t="shared" si="7"/>
        <v>8.693446509779697</v>
      </c>
    </row>
    <row r="97" spans="2:4" ht="12">
      <c r="B97">
        <f t="shared" si="8"/>
        <v>94</v>
      </c>
      <c r="C97">
        <f t="shared" si="6"/>
        <v>32.3333333333333</v>
      </c>
      <c r="D97">
        <f t="shared" si="7"/>
        <v>9.3404701968613</v>
      </c>
    </row>
    <row r="98" spans="2:4" ht="12">
      <c r="B98">
        <f t="shared" si="8"/>
        <v>95</v>
      </c>
      <c r="C98">
        <f t="shared" si="6"/>
        <v>38.999999999999964</v>
      </c>
      <c r="D98">
        <f t="shared" si="7"/>
        <v>10.10995384301463</v>
      </c>
    </row>
    <row r="99" spans="2:4" ht="12">
      <c r="B99">
        <f t="shared" si="8"/>
        <v>96</v>
      </c>
      <c r="C99">
        <f t="shared" si="6"/>
        <v>48.99999999999996</v>
      </c>
      <c r="D99">
        <f t="shared" si="7"/>
        <v>11.056839373155613</v>
      </c>
    </row>
    <row r="100" spans="2:4" ht="12">
      <c r="B100">
        <f t="shared" si="8"/>
        <v>97</v>
      </c>
      <c r="C100">
        <f t="shared" si="6"/>
        <v>65.6666666666666</v>
      </c>
      <c r="D100">
        <f t="shared" si="7"/>
        <v>12.284125191187442</v>
      </c>
    </row>
    <row r="101" spans="2:4" ht="12">
      <c r="B101">
        <f t="shared" si="8"/>
        <v>98</v>
      </c>
      <c r="C101">
        <f t="shared" si="6"/>
        <v>98.99999999999991</v>
      </c>
      <c r="D101">
        <f t="shared" si="7"/>
        <v>14.02304814074487</v>
      </c>
    </row>
    <row r="102" spans="2:4" ht="12">
      <c r="B102">
        <f t="shared" si="8"/>
        <v>99</v>
      </c>
      <c r="C102">
        <f t="shared" si="6"/>
        <v>198.99999999999983</v>
      </c>
      <c r="D102">
        <f t="shared" si="7"/>
        <v>17.01146923590293</v>
      </c>
    </row>
    <row r="103" spans="2:4" ht="12">
      <c r="B103">
        <f t="shared" si="8"/>
        <v>100</v>
      </c>
      <c r="C103" t="e">
        <f t="shared" si="6"/>
        <v>#DIV/0!</v>
      </c>
      <c r="D103" t="e">
        <f t="shared" si="7"/>
        <v>#NUM!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5"/>
  <sheetViews>
    <sheetView workbookViewId="0" topLeftCell="A1">
      <selection activeCell="H26" sqref="H26"/>
    </sheetView>
  </sheetViews>
  <sheetFormatPr defaultColWidth="9.00390625" defaultRowHeight="12.75"/>
  <sheetData>
    <row r="2" spans="4:5" ht="12">
      <c r="D2" t="s">
        <v>59</v>
      </c>
      <c r="E2" s="158" t="s">
        <v>61</v>
      </c>
    </row>
    <row r="3" spans="2:8" ht="12">
      <c r="B3" t="s">
        <v>52</v>
      </c>
      <c r="C3" t="s">
        <v>48</v>
      </c>
      <c r="D3" t="s">
        <v>60</v>
      </c>
      <c r="E3" s="156" t="s">
        <v>57</v>
      </c>
      <c r="G3" t="s">
        <v>54</v>
      </c>
      <c r="H3" s="156" t="s">
        <v>58</v>
      </c>
    </row>
    <row r="4" spans="2:8" ht="12">
      <c r="B4" t="s">
        <v>53</v>
      </c>
      <c r="D4" t="s">
        <v>56</v>
      </c>
      <c r="E4" t="s">
        <v>56</v>
      </c>
      <c r="G4" t="s">
        <v>55</v>
      </c>
      <c r="H4" t="s">
        <v>56</v>
      </c>
    </row>
    <row r="5" spans="2:8" ht="12">
      <c r="B5">
        <v>1</v>
      </c>
      <c r="C5" s="157">
        <f>(1+B5/100)/(1-B5/100)</f>
        <v>1.02020202020202</v>
      </c>
      <c r="D5" s="157">
        <v>40</v>
      </c>
      <c r="E5" s="157">
        <f>-20*LOG(B5/100)</f>
        <v>40</v>
      </c>
      <c r="G5">
        <v>4.6</v>
      </c>
      <c r="H5">
        <f>-LN(B5/100)</f>
        <v>4.605170185988091</v>
      </c>
    </row>
    <row r="6" spans="2:8" ht="12">
      <c r="B6">
        <v>2</v>
      </c>
      <c r="C6" s="157">
        <f aca="true" t="shared" si="0" ref="C6:C15">(1+B6/100)/(1-B6/100)</f>
        <v>1.0408163265306123</v>
      </c>
      <c r="D6" s="157">
        <v>33.9</v>
      </c>
      <c r="E6" s="157">
        <f aca="true" t="shared" si="1" ref="E6:E15">-20*LOG(B6/100)</f>
        <v>33.979400086720375</v>
      </c>
      <c r="G6">
        <v>3.9</v>
      </c>
      <c r="H6">
        <f>-LN(B6/100)</f>
        <v>3.912023005428146</v>
      </c>
    </row>
    <row r="7" spans="2:8" ht="12">
      <c r="B7">
        <v>3</v>
      </c>
      <c r="C7" s="157">
        <f t="shared" si="0"/>
        <v>1.0618556701030928</v>
      </c>
      <c r="D7" s="157">
        <v>30.4</v>
      </c>
      <c r="E7" s="157">
        <f t="shared" si="1"/>
        <v>30.45757490560675</v>
      </c>
      <c r="G7">
        <v>3.5</v>
      </c>
      <c r="H7">
        <f>-LN(B7/100)</f>
        <v>3.506557897319982</v>
      </c>
    </row>
    <row r="8" spans="2:8" ht="12">
      <c r="B8">
        <v>4</v>
      </c>
      <c r="C8" s="157">
        <f t="shared" si="0"/>
        <v>1.0833333333333335</v>
      </c>
      <c r="D8" s="157">
        <v>27.8</v>
      </c>
      <c r="E8" s="157">
        <f t="shared" si="1"/>
        <v>27.95880017344075</v>
      </c>
      <c r="G8">
        <v>3.2</v>
      </c>
      <c r="H8">
        <f>-LN(B8/100)</f>
        <v>3.2188758248682006</v>
      </c>
    </row>
    <row r="9" spans="2:8" ht="12">
      <c r="B9">
        <v>5</v>
      </c>
      <c r="C9" s="157">
        <f t="shared" si="0"/>
        <v>1.105263157894737</v>
      </c>
      <c r="D9" s="157">
        <v>26.1</v>
      </c>
      <c r="E9" s="157">
        <f t="shared" si="1"/>
        <v>26.020599913279625</v>
      </c>
      <c r="G9">
        <v>3</v>
      </c>
      <c r="H9">
        <f>-LN(B9/100)</f>
        <v>2.995732273553991</v>
      </c>
    </row>
    <row r="10" spans="2:8" ht="12">
      <c r="B10">
        <v>8</v>
      </c>
      <c r="C10" s="157">
        <f t="shared" si="0"/>
        <v>1.173913043478261</v>
      </c>
      <c r="D10" s="157">
        <v>21.7</v>
      </c>
      <c r="E10" s="157">
        <f t="shared" si="1"/>
        <v>21.93820026016113</v>
      </c>
      <c r="G10">
        <v>2.5</v>
      </c>
      <c r="H10">
        <f>-LN(B10/100)</f>
        <v>2.5257286443082556</v>
      </c>
    </row>
    <row r="11" spans="2:8" ht="12">
      <c r="B11">
        <v>10</v>
      </c>
      <c r="C11" s="157">
        <f t="shared" si="0"/>
        <v>1.2222222222222223</v>
      </c>
      <c r="D11" s="157">
        <v>20</v>
      </c>
      <c r="E11" s="157">
        <f t="shared" si="1"/>
        <v>20</v>
      </c>
      <c r="G11">
        <v>2.3</v>
      </c>
      <c r="H11">
        <f>-LN(B11/100)</f>
        <v>2.3025850929940455</v>
      </c>
    </row>
    <row r="12" spans="2:8" ht="12">
      <c r="B12">
        <v>15</v>
      </c>
      <c r="C12" s="157">
        <f t="shared" si="0"/>
        <v>1.352941176470588</v>
      </c>
      <c r="D12" s="157">
        <v>16.5</v>
      </c>
      <c r="E12" s="157">
        <f t="shared" si="1"/>
        <v>16.478174818886377</v>
      </c>
      <c r="G12">
        <v>1.9</v>
      </c>
      <c r="H12">
        <f>-LN(B12/100)</f>
        <v>1.8971199848858813</v>
      </c>
    </row>
    <row r="13" spans="2:8" ht="12">
      <c r="B13">
        <v>20</v>
      </c>
      <c r="C13" s="157">
        <f t="shared" si="0"/>
        <v>1.4999999999999998</v>
      </c>
      <c r="D13" s="157">
        <v>13.9</v>
      </c>
      <c r="E13" s="157">
        <f t="shared" si="1"/>
        <v>13.979400086720375</v>
      </c>
      <c r="G13">
        <v>1.6</v>
      </c>
      <c r="H13">
        <f>-LN(B13/100)</f>
        <v>1.6094379124341003</v>
      </c>
    </row>
    <row r="14" spans="2:8" ht="12">
      <c r="B14">
        <v>25</v>
      </c>
      <c r="C14" s="157">
        <f t="shared" si="0"/>
        <v>1.6666666666666667</v>
      </c>
      <c r="D14" s="157">
        <v>11.7</v>
      </c>
      <c r="E14" s="157">
        <f t="shared" si="1"/>
        <v>12.041199826559248</v>
      </c>
      <c r="G14">
        <v>1.35</v>
      </c>
      <c r="H14">
        <f>-LN(B14/100)</f>
        <v>1.3862943611198906</v>
      </c>
    </row>
    <row r="15" spans="2:8" ht="12">
      <c r="B15">
        <v>50</v>
      </c>
      <c r="C15" s="157">
        <f t="shared" si="0"/>
        <v>3</v>
      </c>
      <c r="D15" s="157">
        <v>4.78</v>
      </c>
      <c r="E15" s="157">
        <f t="shared" si="1"/>
        <v>6.020599913279624</v>
      </c>
      <c r="G15">
        <v>0.55</v>
      </c>
      <c r="H15">
        <f>-LN(B15/100)</f>
        <v>0.6931471805599453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NIHONMUSEN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</dc:creator>
  <cp:keywords/>
  <dc:description/>
  <cp:lastModifiedBy>kawada</cp:lastModifiedBy>
  <cp:lastPrinted>2007-07-04T00:43:32Z</cp:lastPrinted>
  <dcterms:created xsi:type="dcterms:W3CDTF">2007-02-07T06:22:06Z</dcterms:created>
  <dcterms:modified xsi:type="dcterms:W3CDTF">2007-07-04T08:10:34Z</dcterms:modified>
  <cp:category/>
  <cp:version/>
  <cp:contentType/>
  <cp:contentStatus/>
</cp:coreProperties>
</file>